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<sst xmlns="http://schemas.openxmlformats.org/spreadsheetml/2006/main" count="264" uniqueCount="62">
  <si>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</si>
  <si>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</si>
  <si>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</si>
  <si>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</si>
  <si>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</si>
  <si>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</si>
  <si>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</si>
  <si>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</si>
  <si>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</si>
  <si>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</si>
  <si>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</si>
  <si>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</si>
  <si>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</si>
  <si>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</si>
  <si>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</si>
  <si>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</si>
  <si>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</si>
  <si>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</si>
  <si>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</si>
  <si>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</si>
  <si>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с газоснабжением</t>
  </si>
  <si>
    <t>деревянные  жилые дома благоустроенные без центрального отопления</t>
  </si>
  <si>
    <t>деревянные  жилые дома благоустроенные без газоснабжения</t>
  </si>
  <si>
    <t>Лот № 7 Маймаксанский  территориальный округ</t>
  </si>
  <si>
    <t>ул. Победы д.120 кор.2</t>
  </si>
  <si>
    <t>ул. Победы д.124 кор.1</t>
  </si>
  <si>
    <t>ул. Победы д.126</t>
  </si>
  <si>
    <t>ул. Победы д.144</t>
  </si>
  <si>
    <t>ул. Гидролизная д.5</t>
  </si>
  <si>
    <t>ул. Гидролизная д.9</t>
  </si>
  <si>
    <t>ул. Гидролизная д.11</t>
  </si>
  <si>
    <t>ул. Победы д.10</t>
  </si>
  <si>
    <t>ул. Юности д.9</t>
  </si>
  <si>
    <t>ул. Михаила Новова д.30</t>
  </si>
  <si>
    <t>ул. Победы д.124</t>
  </si>
  <si>
    <t>ул. Михаила Новова д.17</t>
  </si>
  <si>
    <t>ул. Михаила Новова д.20</t>
  </si>
  <si>
    <t>ул. Михаила Новова д.24</t>
  </si>
  <si>
    <t>ул. Победы д.98</t>
  </si>
  <si>
    <t>ул. Победы д.132</t>
  </si>
  <si>
    <t>ул. Победы д.132 кор.2</t>
  </si>
  <si>
    <t>ул. Победы д.140</t>
  </si>
  <si>
    <t>ул. Михаила Новова д.25</t>
  </si>
  <si>
    <t>ул. Победы д.9 кор.1</t>
  </si>
  <si>
    <t>ул. Победы д.18</t>
  </si>
  <si>
    <t>ул. Победы д.20 кор.1</t>
  </si>
  <si>
    <t>ул. Победы д.24 кор.2</t>
  </si>
  <si>
    <t>ул. Победы д.102 кор.1</t>
  </si>
  <si>
    <t>ул. Победы д.102 кор.2</t>
  </si>
  <si>
    <t>ул. Победы д.106 кор.1</t>
  </si>
  <si>
    <t>ул. Михаила Новова д.3</t>
  </si>
  <si>
    <t>ул. Михаила Новова д.4</t>
  </si>
  <si>
    <t>ул. Михаила Новова д.5</t>
  </si>
  <si>
    <t>ул. Михаила Новова д.9</t>
  </si>
  <si>
    <t>ул. Победы д.81</t>
  </si>
  <si>
    <t xml:space="preserve">неблагоустроенные жилые дома с газоснабжением </t>
  </si>
  <si>
    <t>деревянные жилые дома МВК поквартирно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</si>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</sst>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left" wrapText="1"/>
    </xf>
    <xf numFmtId="4" fontId="23" fillId="33" borderId="20" xfId="0" applyNumberFormat="1" applyFont="1" applyFill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166" fontId="22" fillId="33" borderId="21" xfId="0" applyNumberFormat="1" applyFont="1" applyFill="1" applyBorder="1" applyAlignment="1">
      <alignment horizontal="center"/>
    </xf>
    <xf numFmtId="4" fontId="22" fillId="33" borderId="21" xfId="0" applyNumberFormat="1" applyFont="1" applyFill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16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23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23" fillId="0" borderId="10" xfId="0" applyNumberFormat="1" applyFont="1" applyBorder="1" applyAlignment="1">
      <alignment horizontal="center"/>
    </xf>
    <xf numFmtId="164" fontId="23" fillId="0" borderId="23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2" fontId="23" fillId="0" borderId="22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164" fontId="23" fillId="0" borderId="23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5" fontId="23" fillId="0" borderId="23" xfId="0" applyNumberFormat="1" applyFont="1" applyFill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165" fontId="23" fillId="33" borderId="10" xfId="0" applyNumberFormat="1" applyFont="1" applyFill="1" applyBorder="1" applyAlignment="1">
      <alignment horizontal="center"/>
    </xf>
    <xf numFmtId="165" fontId="23" fillId="33" borderId="23" xfId="0" applyNumberFormat="1" applyFont="1" applyFill="1" applyBorder="1" applyAlignment="1">
      <alignment horizontal="center"/>
    </xf>
    <xf numFmtId="164" fontId="23" fillId="33" borderId="10" xfId="0" applyNumberFormat="1" applyFont="1" applyFill="1" applyBorder="1" applyAlignment="1">
      <alignment horizontal="center"/>
    </xf>
    <xf numFmtId="164" fontId="23" fillId="33" borderId="23" xfId="0" applyNumberFormat="1" applyFont="1" applyFill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="80" zoomScaleNormal="80" zoomScaleSheetLayoutView="100" zoomScalePageLayoutView="34" workbookViewId="0" topLeftCell="A1">
      <pane xSplit="2" ySplit="13" topLeftCell="V3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G53" sqref="AG52:AG53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33" width="10.00390625" style="37" customWidth="1"/>
    <col min="34" max="34" width="14.625" style="6" customWidth="1"/>
    <col min="35" max="16384" width="9.125" style="6" customWidth="1"/>
  </cols>
  <sheetData>
    <row r="1" spans="2:33" ht="15.75">
      <c r="B1" s="4"/>
      <c r="C1" s="33" t="s">
        <v>9</v>
      </c>
      <c r="D1" s="33"/>
      <c r="E1" s="34"/>
      <c r="F1" s="33"/>
      <c r="G1" s="34"/>
      <c r="H1" s="34"/>
      <c r="I1" s="33"/>
      <c r="J1" s="33"/>
      <c r="K1" s="34"/>
      <c r="L1" s="34"/>
      <c r="M1" s="33"/>
      <c r="N1" s="33"/>
      <c r="O1" s="34"/>
      <c r="P1" s="34"/>
      <c r="Q1" s="33"/>
      <c r="R1" s="33"/>
      <c r="S1" s="34"/>
      <c r="T1" s="34"/>
      <c r="U1" s="33"/>
      <c r="V1" s="34"/>
      <c r="W1" s="33"/>
      <c r="X1" s="34"/>
      <c r="Y1" s="34"/>
      <c r="Z1" s="33"/>
      <c r="AA1" s="33"/>
      <c r="AB1" s="34"/>
      <c r="AC1" s="34"/>
      <c r="AD1" s="33"/>
      <c r="AE1" s="33"/>
      <c r="AF1" s="34"/>
      <c r="AG1" s="34"/>
    </row>
    <row r="2" spans="2:33" ht="15.75">
      <c r="B2" s="3"/>
      <c r="C2" s="35" t="s">
        <v>10</v>
      </c>
      <c r="D2" s="35"/>
      <c r="E2" s="34"/>
      <c r="F2" s="35"/>
      <c r="G2" s="34"/>
      <c r="H2" s="34"/>
      <c r="I2" s="35"/>
      <c r="J2" s="35"/>
      <c r="K2" s="34"/>
      <c r="L2" s="34"/>
      <c r="M2" s="35"/>
      <c r="N2" s="35"/>
      <c r="O2" s="34"/>
      <c r="P2" s="34"/>
      <c r="Q2" s="35"/>
      <c r="R2" s="35"/>
      <c r="S2" s="34"/>
      <c r="T2" s="34"/>
      <c r="U2" s="35"/>
      <c r="V2" s="34"/>
      <c r="W2" s="35"/>
      <c r="X2" s="34"/>
      <c r="Y2" s="34"/>
      <c r="Z2" s="35"/>
      <c r="AA2" s="35"/>
      <c r="AB2" s="34"/>
      <c r="AC2" s="34"/>
      <c r="AD2" s="35"/>
      <c r="AE2" s="35"/>
      <c r="AF2" s="34"/>
      <c r="AG2" s="34"/>
    </row>
    <row r="3" spans="2:33" ht="15.75">
      <c r="B3" s="3"/>
      <c r="C3" s="35" t="s">
        <v>11</v>
      </c>
      <c r="D3" s="35"/>
      <c r="E3" s="34"/>
      <c r="F3" s="35"/>
      <c r="G3" s="34"/>
      <c r="H3" s="34"/>
      <c r="I3" s="35"/>
      <c r="J3" s="35"/>
      <c r="K3" s="34"/>
      <c r="L3" s="34"/>
      <c r="M3" s="35"/>
      <c r="N3" s="35"/>
      <c r="O3" s="34"/>
      <c r="P3" s="34"/>
      <c r="Q3" s="35"/>
      <c r="R3" s="35"/>
      <c r="S3" s="34"/>
      <c r="T3" s="34"/>
      <c r="U3" s="35"/>
      <c r="V3" s="34"/>
      <c r="W3" s="35"/>
      <c r="X3" s="34"/>
      <c r="Y3" s="34"/>
      <c r="Z3" s="35"/>
      <c r="AA3" s="35"/>
      <c r="AB3" s="34"/>
      <c r="AC3" s="34"/>
      <c r="AD3" s="35"/>
      <c r="AE3" s="35"/>
      <c r="AF3" s="34"/>
      <c r="AG3" s="34"/>
    </row>
    <row r="4" spans="1:31" ht="14.25" customHeight="1">
      <c r="A4" s="7"/>
      <c r="B4" s="2"/>
      <c r="C4" s="36"/>
      <c r="D4" s="36"/>
      <c r="F4" s="36"/>
      <c r="I4" s="36"/>
      <c r="J4" s="36"/>
      <c r="M4" s="36"/>
      <c r="N4" s="36"/>
      <c r="Q4" s="36"/>
      <c r="R4" s="36"/>
      <c r="U4" s="36"/>
      <c r="W4" s="36"/>
      <c r="Z4" s="36"/>
      <c r="AA4" s="36"/>
      <c r="AD4" s="36"/>
      <c r="AE4" s="36"/>
    </row>
    <row r="5" spans="1:33" s="8" customFormat="1" ht="30.75" customHeight="1">
      <c r="A5" s="27" t="s">
        <v>12</v>
      </c>
      <c r="B5" s="2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2" ht="18.75" customHeight="1">
      <c r="A6" s="29" t="s">
        <v>23</v>
      </c>
      <c r="B6" s="30"/>
    </row>
    <row r="7" spans="1:33" s="9" customFormat="1" ht="82.5" customHeight="1">
      <c r="A7" s="31" t="s">
        <v>7</v>
      </c>
      <c r="B7" s="31" t="s">
        <v>8</v>
      </c>
      <c r="C7" s="39" t="s">
        <v>20</v>
      </c>
      <c r="D7" s="40"/>
      <c r="E7" s="40"/>
      <c r="F7" s="40"/>
      <c r="G7" s="40"/>
      <c r="H7" s="40"/>
      <c r="I7" s="41"/>
      <c r="J7" s="42" t="s">
        <v>21</v>
      </c>
      <c r="K7" s="39" t="s">
        <v>22</v>
      </c>
      <c r="L7" s="41"/>
      <c r="M7" s="39" t="s">
        <v>55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  <c r="AG7" s="42" t="s">
        <v>56</v>
      </c>
    </row>
    <row r="8" spans="1:33" s="32" customFormat="1" ht="36">
      <c r="A8" s="31"/>
      <c r="B8" s="31"/>
      <c r="C8" s="43" t="s">
        <v>24</v>
      </c>
      <c r="D8" s="43" t="s">
        <v>25</v>
      </c>
      <c r="E8" s="43" t="s">
        <v>26</v>
      </c>
      <c r="F8" s="43" t="s">
        <v>27</v>
      </c>
      <c r="G8" s="43" t="s">
        <v>28</v>
      </c>
      <c r="H8" s="43" t="s">
        <v>29</v>
      </c>
      <c r="I8" s="43" t="s">
        <v>30</v>
      </c>
      <c r="J8" s="44" t="s">
        <v>31</v>
      </c>
      <c r="K8" s="43" t="s">
        <v>32</v>
      </c>
      <c r="L8" s="45" t="s">
        <v>33</v>
      </c>
      <c r="M8" s="44" t="s">
        <v>34</v>
      </c>
      <c r="N8" s="44" t="s">
        <v>35</v>
      </c>
      <c r="O8" s="44" t="s">
        <v>36</v>
      </c>
      <c r="P8" s="44" t="s">
        <v>37</v>
      </c>
      <c r="Q8" s="44" t="s">
        <v>38</v>
      </c>
      <c r="R8" s="44" t="s">
        <v>39</v>
      </c>
      <c r="S8" s="44" t="s">
        <v>40</v>
      </c>
      <c r="T8" s="44" t="s">
        <v>41</v>
      </c>
      <c r="U8" s="44" t="s">
        <v>42</v>
      </c>
      <c r="V8" s="44" t="s">
        <v>43</v>
      </c>
      <c r="W8" s="44" t="s">
        <v>44</v>
      </c>
      <c r="X8" s="44" t="s">
        <v>45</v>
      </c>
      <c r="Y8" s="44" t="s">
        <v>46</v>
      </c>
      <c r="Z8" s="44" t="s">
        <v>47</v>
      </c>
      <c r="AA8" s="44" t="s">
        <v>48</v>
      </c>
      <c r="AB8" s="44" t="s">
        <v>49</v>
      </c>
      <c r="AC8" s="44" t="s">
        <v>50</v>
      </c>
      <c r="AD8" s="44" t="s">
        <v>51</v>
      </c>
      <c r="AE8" s="44" t="s">
        <v>52</v>
      </c>
      <c r="AF8" s="44" t="s">
        <v>53</v>
      </c>
      <c r="AG8" s="44" t="s">
        <v>54</v>
      </c>
    </row>
    <row r="9" spans="1:33" ht="14.25" customHeight="1">
      <c r="A9" s="1"/>
      <c r="B9" s="1"/>
      <c r="C9" s="46"/>
      <c r="D9" s="46"/>
      <c r="E9" s="47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7"/>
      <c r="X9" s="46"/>
      <c r="Y9" s="47"/>
      <c r="Z9" s="46"/>
      <c r="AA9" s="47"/>
      <c r="AB9" s="46"/>
      <c r="AC9" s="47"/>
      <c r="AD9" s="46"/>
      <c r="AE9" s="47"/>
      <c r="AF9" s="46"/>
      <c r="AG9" s="47"/>
    </row>
    <row r="10" spans="1:33" ht="14.25" customHeight="1">
      <c r="A10" s="1"/>
      <c r="B10" s="1" t="s">
        <v>13</v>
      </c>
      <c r="C10" s="48">
        <v>537.4</v>
      </c>
      <c r="D10" s="48">
        <v>519.3</v>
      </c>
      <c r="E10" s="48">
        <v>525.4</v>
      </c>
      <c r="F10" s="48">
        <v>709.2</v>
      </c>
      <c r="G10" s="48">
        <v>608.6</v>
      </c>
      <c r="H10" s="48">
        <v>619.7</v>
      </c>
      <c r="I10" s="48">
        <v>587</v>
      </c>
      <c r="J10" s="49">
        <v>514.6</v>
      </c>
      <c r="K10" s="48">
        <v>186</v>
      </c>
      <c r="L10" s="48">
        <v>607.7</v>
      </c>
      <c r="M10" s="48">
        <v>525.8</v>
      </c>
      <c r="N10" s="48">
        <v>710.7</v>
      </c>
      <c r="O10" s="48">
        <v>523.9</v>
      </c>
      <c r="P10" s="48">
        <v>520.8</v>
      </c>
      <c r="Q10" s="48">
        <v>195.9</v>
      </c>
      <c r="R10" s="48">
        <v>519</v>
      </c>
      <c r="S10" s="48">
        <v>514.7</v>
      </c>
      <c r="T10" s="48">
        <v>515.4</v>
      </c>
      <c r="U10" s="48">
        <v>404</v>
      </c>
      <c r="V10" s="48">
        <v>317.8</v>
      </c>
      <c r="W10" s="48">
        <v>330.3</v>
      </c>
      <c r="X10" s="48">
        <v>406</v>
      </c>
      <c r="Y10" s="48">
        <v>455.4</v>
      </c>
      <c r="Z10" s="48">
        <v>198.4</v>
      </c>
      <c r="AA10" s="48">
        <v>200.1</v>
      </c>
      <c r="AB10" s="48">
        <v>705.5</v>
      </c>
      <c r="AC10" s="48">
        <v>513.6</v>
      </c>
      <c r="AD10" s="48">
        <v>514.2</v>
      </c>
      <c r="AE10" s="48">
        <v>510.1</v>
      </c>
      <c r="AF10" s="48">
        <v>518.9</v>
      </c>
      <c r="AG10" s="48">
        <v>542.7</v>
      </c>
    </row>
    <row r="11" spans="1:33" ht="14.25" customHeight="1" thickBot="1">
      <c r="A11" s="1"/>
      <c r="B11" s="5" t="s">
        <v>14</v>
      </c>
      <c r="C11" s="48">
        <v>537.4</v>
      </c>
      <c r="D11" s="48">
        <v>519.3</v>
      </c>
      <c r="E11" s="48">
        <v>525.4</v>
      </c>
      <c r="F11" s="48">
        <v>709.2</v>
      </c>
      <c r="G11" s="48">
        <v>608.6</v>
      </c>
      <c r="H11" s="48">
        <v>619.7</v>
      </c>
      <c r="I11" s="48">
        <v>587</v>
      </c>
      <c r="J11" s="49">
        <v>514.6</v>
      </c>
      <c r="K11" s="48">
        <v>186</v>
      </c>
      <c r="L11" s="48">
        <v>607.7</v>
      </c>
      <c r="M11" s="48">
        <v>525.8</v>
      </c>
      <c r="N11" s="48">
        <v>710.7</v>
      </c>
      <c r="O11" s="48">
        <v>523.9</v>
      </c>
      <c r="P11" s="48">
        <v>520.8</v>
      </c>
      <c r="Q11" s="48">
        <v>195.9</v>
      </c>
      <c r="R11" s="48">
        <v>519</v>
      </c>
      <c r="S11" s="48">
        <v>514.7</v>
      </c>
      <c r="T11" s="48">
        <v>515.4</v>
      </c>
      <c r="U11" s="48">
        <v>404</v>
      </c>
      <c r="V11" s="48">
        <v>317.8</v>
      </c>
      <c r="W11" s="48">
        <v>330.3</v>
      </c>
      <c r="X11" s="48">
        <v>406</v>
      </c>
      <c r="Y11" s="48">
        <v>455.4</v>
      </c>
      <c r="Z11" s="48">
        <v>198.4</v>
      </c>
      <c r="AA11" s="48">
        <v>200.1</v>
      </c>
      <c r="AB11" s="48">
        <v>705.5</v>
      </c>
      <c r="AC11" s="48">
        <v>513.6</v>
      </c>
      <c r="AD11" s="48">
        <v>514.2</v>
      </c>
      <c r="AE11" s="48">
        <v>510.1</v>
      </c>
      <c r="AF11" s="48">
        <v>518.9</v>
      </c>
      <c r="AG11" s="48">
        <v>542.7</v>
      </c>
    </row>
    <row r="12" spans="1:33" ht="13.5" customHeight="1" thickTop="1">
      <c r="A12" s="20" t="s">
        <v>6</v>
      </c>
      <c r="B12" s="15" t="s">
        <v>3</v>
      </c>
      <c r="C12" s="50">
        <f>C11*30%/100</f>
        <v>1.6122</v>
      </c>
      <c r="D12" s="50">
        <f>D11*45%/100</f>
        <v>2.3368499999999996</v>
      </c>
      <c r="E12" s="50">
        <f>E11*45%/100</f>
        <v>2.3643</v>
      </c>
      <c r="F12" s="50">
        <f>F11*30%/100</f>
        <v>2.1276</v>
      </c>
      <c r="G12" s="50">
        <f>G11*45%/100</f>
        <v>2.7387</v>
      </c>
      <c r="H12" s="50">
        <f>H11*45%/100</f>
        <v>2.78865</v>
      </c>
      <c r="I12" s="51">
        <f>I11*10%/100</f>
        <v>0.5870000000000001</v>
      </c>
      <c r="J12" s="50">
        <f>J11*30%/100</f>
        <v>1.5438</v>
      </c>
      <c r="K12" s="50">
        <f>K11*45%/100</f>
        <v>0.8370000000000001</v>
      </c>
      <c r="L12" s="50">
        <f>L11*45%/100</f>
        <v>2.7346500000000002</v>
      </c>
      <c r="M12" s="51">
        <f>M11*10%/100</f>
        <v>0.5257999999999999</v>
      </c>
      <c r="N12" s="50">
        <f>N11*30%/100</f>
        <v>2.1321</v>
      </c>
      <c r="O12" s="50">
        <f>O11*45%/100</f>
        <v>2.35755</v>
      </c>
      <c r="P12" s="50">
        <f>P11*45%/100</f>
        <v>2.3436</v>
      </c>
      <c r="Q12" s="51">
        <f>Q11*10%/100</f>
        <v>0.19590000000000005</v>
      </c>
      <c r="R12" s="50">
        <f>R11*30%/100</f>
        <v>1.557</v>
      </c>
      <c r="S12" s="50">
        <f>S11*45%/100</f>
        <v>2.3161500000000004</v>
      </c>
      <c r="T12" s="50">
        <f>T11*45%/100</f>
        <v>2.3193</v>
      </c>
      <c r="U12" s="51">
        <f>U11*10%/100</f>
        <v>0.4040000000000001</v>
      </c>
      <c r="V12" s="50">
        <f>V11*45%/100</f>
        <v>1.4301000000000001</v>
      </c>
      <c r="W12" s="50">
        <f>W11*30%/100</f>
        <v>0.9909</v>
      </c>
      <c r="X12" s="50">
        <f>X11*45%/100</f>
        <v>1.8270000000000002</v>
      </c>
      <c r="Y12" s="50">
        <f>Y11*45%/100</f>
        <v>2.0493</v>
      </c>
      <c r="Z12" s="51">
        <f>Z11*10%/100</f>
        <v>0.19840000000000002</v>
      </c>
      <c r="AA12" s="50">
        <f>AA11*30%/100</f>
        <v>0.6003</v>
      </c>
      <c r="AB12" s="50">
        <f>AB11*45%/100</f>
        <v>3.1747500000000004</v>
      </c>
      <c r="AC12" s="50">
        <f>AC11*45%/100</f>
        <v>2.3112</v>
      </c>
      <c r="AD12" s="51">
        <f>AD11*10%/100</f>
        <v>0.5142000000000001</v>
      </c>
      <c r="AE12" s="50">
        <f>AE11*30%/100</f>
        <v>1.5303</v>
      </c>
      <c r="AF12" s="50">
        <f>AF11*45%/100</f>
        <v>2.33505</v>
      </c>
      <c r="AG12" s="50">
        <f>AG11*45%/100</f>
        <v>2.4421500000000003</v>
      </c>
    </row>
    <row r="13" spans="1:33" s="8" customFormat="1" ht="16.5" customHeight="1">
      <c r="A13" s="21"/>
      <c r="B13" s="12" t="s">
        <v>17</v>
      </c>
      <c r="C13" s="52">
        <f aca="true" t="shared" si="0" ref="C13:I13">1007.68*C12</f>
        <v>1624.581696</v>
      </c>
      <c r="D13" s="52">
        <f t="shared" si="0"/>
        <v>2354.7970079999996</v>
      </c>
      <c r="E13" s="52">
        <f t="shared" si="0"/>
        <v>2382.457824</v>
      </c>
      <c r="F13" s="52">
        <f t="shared" si="0"/>
        <v>2143.939968</v>
      </c>
      <c r="G13" s="52">
        <f t="shared" si="0"/>
        <v>2759.733216</v>
      </c>
      <c r="H13" s="52">
        <f t="shared" si="0"/>
        <v>2810.066832</v>
      </c>
      <c r="I13" s="53">
        <f t="shared" si="0"/>
        <v>591.5081600000001</v>
      </c>
      <c r="J13" s="52">
        <f aca="true" t="shared" si="1" ref="J13:AG13">1007.68*J12</f>
        <v>1555.656384</v>
      </c>
      <c r="K13" s="52">
        <f t="shared" si="1"/>
        <v>843.42816</v>
      </c>
      <c r="L13" s="52">
        <f t="shared" si="1"/>
        <v>2755.652112</v>
      </c>
      <c r="M13" s="53">
        <f t="shared" si="1"/>
        <v>529.8381439999999</v>
      </c>
      <c r="N13" s="52">
        <f t="shared" si="1"/>
        <v>2148.4745279999997</v>
      </c>
      <c r="O13" s="52">
        <f t="shared" si="1"/>
        <v>2375.6559839999995</v>
      </c>
      <c r="P13" s="52">
        <f t="shared" si="1"/>
        <v>2361.5988479999996</v>
      </c>
      <c r="Q13" s="53">
        <f t="shared" si="1"/>
        <v>197.40451200000004</v>
      </c>
      <c r="R13" s="52">
        <f t="shared" si="1"/>
        <v>1568.9577599999998</v>
      </c>
      <c r="S13" s="52">
        <f t="shared" si="1"/>
        <v>2333.9380320000005</v>
      </c>
      <c r="T13" s="52">
        <f t="shared" si="1"/>
        <v>2337.112224</v>
      </c>
      <c r="U13" s="53">
        <f t="shared" si="1"/>
        <v>407.10272000000003</v>
      </c>
      <c r="V13" s="52">
        <f t="shared" si="1"/>
        <v>1441.0831680000001</v>
      </c>
      <c r="W13" s="52">
        <f t="shared" si="1"/>
        <v>998.5101119999999</v>
      </c>
      <c r="X13" s="52">
        <f t="shared" si="1"/>
        <v>1841.0313600000002</v>
      </c>
      <c r="Y13" s="52">
        <f t="shared" si="1"/>
        <v>2065.038624</v>
      </c>
      <c r="Z13" s="53">
        <f t="shared" si="1"/>
        <v>199.92371200000002</v>
      </c>
      <c r="AA13" s="52">
        <f t="shared" si="1"/>
        <v>604.9103039999999</v>
      </c>
      <c r="AB13" s="52">
        <f t="shared" si="1"/>
        <v>3199.1320800000003</v>
      </c>
      <c r="AC13" s="52">
        <f t="shared" si="1"/>
        <v>2328.950016</v>
      </c>
      <c r="AD13" s="53">
        <f t="shared" si="1"/>
        <v>518.1490560000001</v>
      </c>
      <c r="AE13" s="52">
        <f t="shared" si="1"/>
        <v>1542.052704</v>
      </c>
      <c r="AF13" s="52">
        <f t="shared" si="1"/>
        <v>2352.9831839999997</v>
      </c>
      <c r="AG13" s="52">
        <f t="shared" si="1"/>
        <v>2460.905712</v>
      </c>
    </row>
    <row r="14" spans="1:33" ht="13.5" customHeight="1">
      <c r="A14" s="21"/>
      <c r="B14" s="12" t="s">
        <v>2</v>
      </c>
      <c r="C14" s="54">
        <f aca="true" t="shared" si="2" ref="C14:I14">C13/C10/12</f>
        <v>0.25192</v>
      </c>
      <c r="D14" s="54">
        <f t="shared" si="2"/>
        <v>0.37788</v>
      </c>
      <c r="E14" s="54">
        <f t="shared" si="2"/>
        <v>0.37788</v>
      </c>
      <c r="F14" s="54">
        <f t="shared" si="2"/>
        <v>0.25192</v>
      </c>
      <c r="G14" s="54">
        <f t="shared" si="2"/>
        <v>0.37788</v>
      </c>
      <c r="H14" s="54">
        <f t="shared" si="2"/>
        <v>0.37788</v>
      </c>
      <c r="I14" s="55">
        <f t="shared" si="2"/>
        <v>0.08397333333333334</v>
      </c>
      <c r="J14" s="54">
        <f aca="true" t="shared" si="3" ref="J14:AG14">J13/J10/12</f>
        <v>0.25192</v>
      </c>
      <c r="K14" s="54">
        <f t="shared" si="3"/>
        <v>0.37788</v>
      </c>
      <c r="L14" s="54">
        <f t="shared" si="3"/>
        <v>0.37788</v>
      </c>
      <c r="M14" s="55">
        <f t="shared" si="3"/>
        <v>0.08397333333333333</v>
      </c>
      <c r="N14" s="54">
        <f t="shared" si="3"/>
        <v>0.25192</v>
      </c>
      <c r="O14" s="54">
        <f t="shared" si="3"/>
        <v>0.37787999999999994</v>
      </c>
      <c r="P14" s="54">
        <f t="shared" si="3"/>
        <v>0.37788</v>
      </c>
      <c r="Q14" s="55">
        <f t="shared" si="3"/>
        <v>0.08397333333333334</v>
      </c>
      <c r="R14" s="54">
        <f t="shared" si="3"/>
        <v>0.25192</v>
      </c>
      <c r="S14" s="54">
        <f t="shared" si="3"/>
        <v>0.37788000000000005</v>
      </c>
      <c r="T14" s="54">
        <f t="shared" si="3"/>
        <v>0.37788</v>
      </c>
      <c r="U14" s="55">
        <f t="shared" si="3"/>
        <v>0.08397333333333334</v>
      </c>
      <c r="V14" s="54">
        <f t="shared" si="3"/>
        <v>0.37788</v>
      </c>
      <c r="W14" s="54">
        <f t="shared" si="3"/>
        <v>0.25192</v>
      </c>
      <c r="X14" s="54">
        <f t="shared" si="3"/>
        <v>0.37788000000000005</v>
      </c>
      <c r="Y14" s="54">
        <f t="shared" si="3"/>
        <v>0.37788</v>
      </c>
      <c r="Z14" s="55">
        <f t="shared" si="3"/>
        <v>0.08397333333333334</v>
      </c>
      <c r="AA14" s="54">
        <f t="shared" si="3"/>
        <v>0.25192</v>
      </c>
      <c r="AB14" s="54">
        <f t="shared" si="3"/>
        <v>0.37788000000000005</v>
      </c>
      <c r="AC14" s="54">
        <f t="shared" si="3"/>
        <v>0.37787999999999994</v>
      </c>
      <c r="AD14" s="55">
        <f t="shared" si="3"/>
        <v>0.08397333333333334</v>
      </c>
      <c r="AE14" s="54">
        <f t="shared" si="3"/>
        <v>0.25192</v>
      </c>
      <c r="AF14" s="54">
        <f t="shared" si="3"/>
        <v>0.37788</v>
      </c>
      <c r="AG14" s="54">
        <f t="shared" si="3"/>
        <v>0.37788</v>
      </c>
    </row>
    <row r="15" spans="1:33" ht="15" customHeight="1" thickBot="1">
      <c r="A15" s="22"/>
      <c r="B15" s="16" t="s">
        <v>0</v>
      </c>
      <c r="C15" s="56" t="s">
        <v>18</v>
      </c>
      <c r="D15" s="56" t="s">
        <v>18</v>
      </c>
      <c r="E15" s="56" t="s">
        <v>18</v>
      </c>
      <c r="F15" s="56" t="s">
        <v>18</v>
      </c>
      <c r="G15" s="56" t="s">
        <v>18</v>
      </c>
      <c r="H15" s="56" t="s">
        <v>18</v>
      </c>
      <c r="I15" s="57" t="s">
        <v>18</v>
      </c>
      <c r="J15" s="56" t="s">
        <v>18</v>
      </c>
      <c r="K15" s="56" t="s">
        <v>18</v>
      </c>
      <c r="L15" s="56" t="s">
        <v>18</v>
      </c>
      <c r="M15" s="57" t="s">
        <v>18</v>
      </c>
      <c r="N15" s="56" t="s">
        <v>18</v>
      </c>
      <c r="O15" s="56" t="s">
        <v>18</v>
      </c>
      <c r="P15" s="56" t="s">
        <v>18</v>
      </c>
      <c r="Q15" s="57" t="s">
        <v>18</v>
      </c>
      <c r="R15" s="56" t="s">
        <v>18</v>
      </c>
      <c r="S15" s="56" t="s">
        <v>18</v>
      </c>
      <c r="T15" s="56" t="s">
        <v>18</v>
      </c>
      <c r="U15" s="57" t="s">
        <v>18</v>
      </c>
      <c r="V15" s="56" t="s">
        <v>18</v>
      </c>
      <c r="W15" s="56" t="s">
        <v>18</v>
      </c>
      <c r="X15" s="56" t="s">
        <v>18</v>
      </c>
      <c r="Y15" s="56" t="s">
        <v>18</v>
      </c>
      <c r="Z15" s="57" t="s">
        <v>18</v>
      </c>
      <c r="AA15" s="56" t="s">
        <v>18</v>
      </c>
      <c r="AB15" s="56" t="s">
        <v>18</v>
      </c>
      <c r="AC15" s="56" t="s">
        <v>18</v>
      </c>
      <c r="AD15" s="57" t="s">
        <v>18</v>
      </c>
      <c r="AE15" s="56" t="s">
        <v>18</v>
      </c>
      <c r="AF15" s="56" t="s">
        <v>18</v>
      </c>
      <c r="AG15" s="56" t="s">
        <v>18</v>
      </c>
    </row>
    <row r="16" spans="1:33" ht="13.5" thickTop="1">
      <c r="A16" s="23" t="s">
        <v>57</v>
      </c>
      <c r="B16" s="19" t="s">
        <v>4</v>
      </c>
      <c r="C16" s="58">
        <f aca="true" t="shared" si="4" ref="C16:I16">C11*10%/10</f>
        <v>5.3740000000000006</v>
      </c>
      <c r="D16" s="59">
        <f t="shared" si="4"/>
        <v>5.193</v>
      </c>
      <c r="E16" s="59">
        <f t="shared" si="4"/>
        <v>5.254</v>
      </c>
      <c r="F16" s="58">
        <f t="shared" si="4"/>
        <v>7.0920000000000005</v>
      </c>
      <c r="G16" s="59">
        <f t="shared" si="4"/>
        <v>6.086</v>
      </c>
      <c r="H16" s="59">
        <f t="shared" si="4"/>
        <v>6.197000000000001</v>
      </c>
      <c r="I16" s="60">
        <f t="shared" si="4"/>
        <v>5.87</v>
      </c>
      <c r="J16" s="58">
        <f aca="true" t="shared" si="5" ref="J16:Q16">J11*10%/10</f>
        <v>5.146000000000001</v>
      </c>
      <c r="K16" s="59">
        <f t="shared" si="5"/>
        <v>1.86</v>
      </c>
      <c r="L16" s="59">
        <f t="shared" si="5"/>
        <v>6.077000000000001</v>
      </c>
      <c r="M16" s="60">
        <f t="shared" si="5"/>
        <v>5.258</v>
      </c>
      <c r="N16" s="58">
        <f t="shared" si="5"/>
        <v>7.107000000000001</v>
      </c>
      <c r="O16" s="59">
        <f t="shared" si="5"/>
        <v>5.239</v>
      </c>
      <c r="P16" s="59">
        <f t="shared" si="5"/>
        <v>5.208</v>
      </c>
      <c r="Q16" s="60">
        <f t="shared" si="5"/>
        <v>1.9590000000000003</v>
      </c>
      <c r="R16" s="58">
        <f aca="true" t="shared" si="6" ref="R16:AG16">R11*10%/10</f>
        <v>5.19</v>
      </c>
      <c r="S16" s="59">
        <f t="shared" si="6"/>
        <v>5.147</v>
      </c>
      <c r="T16" s="59">
        <f t="shared" si="6"/>
        <v>5.154</v>
      </c>
      <c r="U16" s="60">
        <f t="shared" si="6"/>
        <v>4.040000000000001</v>
      </c>
      <c r="V16" s="59">
        <f t="shared" si="6"/>
        <v>3.178</v>
      </c>
      <c r="W16" s="58">
        <f t="shared" si="6"/>
        <v>3.303</v>
      </c>
      <c r="X16" s="59">
        <f t="shared" si="6"/>
        <v>4.0600000000000005</v>
      </c>
      <c r="Y16" s="59">
        <f t="shared" si="6"/>
        <v>4.554</v>
      </c>
      <c r="Z16" s="60">
        <f t="shared" si="6"/>
        <v>1.9840000000000004</v>
      </c>
      <c r="AA16" s="58">
        <f t="shared" si="6"/>
        <v>2.0010000000000003</v>
      </c>
      <c r="AB16" s="59">
        <f t="shared" si="6"/>
        <v>7.055</v>
      </c>
      <c r="AC16" s="59">
        <f t="shared" si="6"/>
        <v>5.136000000000001</v>
      </c>
      <c r="AD16" s="60">
        <f t="shared" si="6"/>
        <v>5.142000000000001</v>
      </c>
      <c r="AE16" s="58">
        <f t="shared" si="6"/>
        <v>5.101000000000001</v>
      </c>
      <c r="AF16" s="59">
        <f t="shared" si="6"/>
        <v>5.189</v>
      </c>
      <c r="AG16" s="59">
        <f t="shared" si="6"/>
        <v>5.427000000000001</v>
      </c>
    </row>
    <row r="17" spans="1:33" ht="12.75" customHeight="1">
      <c r="A17" s="24"/>
      <c r="B17" s="14" t="s">
        <v>17</v>
      </c>
      <c r="C17" s="61">
        <f aca="true" t="shared" si="7" ref="C17:I17">2281.73*C16</f>
        <v>12262.017020000001</v>
      </c>
      <c r="D17" s="62">
        <f t="shared" si="7"/>
        <v>11849.023889999999</v>
      </c>
      <c r="E17" s="62">
        <f t="shared" si="7"/>
        <v>11988.20942</v>
      </c>
      <c r="F17" s="61">
        <f t="shared" si="7"/>
        <v>16182.029160000002</v>
      </c>
      <c r="G17" s="62">
        <f t="shared" si="7"/>
        <v>13886.60878</v>
      </c>
      <c r="H17" s="62">
        <f t="shared" si="7"/>
        <v>14139.880810000002</v>
      </c>
      <c r="I17" s="63">
        <f t="shared" si="7"/>
        <v>13393.7551</v>
      </c>
      <c r="J17" s="61">
        <f aca="true" t="shared" si="8" ref="J17:AG17">2281.73*J16</f>
        <v>11741.782580000003</v>
      </c>
      <c r="K17" s="62">
        <f t="shared" si="8"/>
        <v>4244.0178000000005</v>
      </c>
      <c r="L17" s="62">
        <f t="shared" si="8"/>
        <v>13866.073210000002</v>
      </c>
      <c r="M17" s="63">
        <f t="shared" si="8"/>
        <v>11997.33634</v>
      </c>
      <c r="N17" s="61">
        <f t="shared" si="8"/>
        <v>16216.255110000002</v>
      </c>
      <c r="O17" s="62">
        <f t="shared" si="8"/>
        <v>11953.98347</v>
      </c>
      <c r="P17" s="62">
        <f t="shared" si="8"/>
        <v>11883.24984</v>
      </c>
      <c r="Q17" s="63">
        <f t="shared" si="8"/>
        <v>4469.909070000001</v>
      </c>
      <c r="R17" s="61">
        <f t="shared" si="8"/>
        <v>11842.1787</v>
      </c>
      <c r="S17" s="62">
        <f t="shared" si="8"/>
        <v>11744.06431</v>
      </c>
      <c r="T17" s="62">
        <f t="shared" si="8"/>
        <v>11760.03642</v>
      </c>
      <c r="U17" s="63">
        <f t="shared" si="8"/>
        <v>9218.189200000003</v>
      </c>
      <c r="V17" s="62">
        <f t="shared" si="8"/>
        <v>7251.33794</v>
      </c>
      <c r="W17" s="61">
        <f t="shared" si="8"/>
        <v>7536.55419</v>
      </c>
      <c r="X17" s="62">
        <f t="shared" si="8"/>
        <v>9263.823800000002</v>
      </c>
      <c r="Y17" s="62">
        <f t="shared" si="8"/>
        <v>10390.99842</v>
      </c>
      <c r="Z17" s="63">
        <f t="shared" si="8"/>
        <v>4526.952320000001</v>
      </c>
      <c r="AA17" s="61">
        <f t="shared" si="8"/>
        <v>4565.741730000001</v>
      </c>
      <c r="AB17" s="62">
        <f t="shared" si="8"/>
        <v>16097.60515</v>
      </c>
      <c r="AC17" s="62">
        <f t="shared" si="8"/>
        <v>11718.965280000002</v>
      </c>
      <c r="AD17" s="63">
        <f t="shared" si="8"/>
        <v>11732.655660000002</v>
      </c>
      <c r="AE17" s="61">
        <f t="shared" si="8"/>
        <v>11639.104730000003</v>
      </c>
      <c r="AF17" s="62">
        <f t="shared" si="8"/>
        <v>11839.89697</v>
      </c>
      <c r="AG17" s="62">
        <f t="shared" si="8"/>
        <v>12382.948710000002</v>
      </c>
    </row>
    <row r="18" spans="1:33" ht="15.75" customHeight="1">
      <c r="A18" s="24"/>
      <c r="B18" s="14" t="s">
        <v>2</v>
      </c>
      <c r="C18" s="61">
        <f aca="true" t="shared" si="9" ref="C18:AG18">C17/C10/12</f>
        <v>1.901441666666667</v>
      </c>
      <c r="D18" s="62">
        <f t="shared" si="9"/>
        <v>1.9014416666666667</v>
      </c>
      <c r="E18" s="62">
        <f t="shared" si="9"/>
        <v>1.9014416666666667</v>
      </c>
      <c r="F18" s="61">
        <f t="shared" si="9"/>
        <v>1.9014416666666667</v>
      </c>
      <c r="G18" s="62">
        <f t="shared" si="9"/>
        <v>1.9014416666666667</v>
      </c>
      <c r="H18" s="62">
        <f t="shared" si="9"/>
        <v>1.901441666666667</v>
      </c>
      <c r="I18" s="63">
        <f t="shared" si="9"/>
        <v>1.9014416666666667</v>
      </c>
      <c r="J18" s="61">
        <f t="shared" si="9"/>
        <v>1.901441666666667</v>
      </c>
      <c r="K18" s="62">
        <f t="shared" si="9"/>
        <v>1.901441666666667</v>
      </c>
      <c r="L18" s="62">
        <f t="shared" si="9"/>
        <v>1.901441666666667</v>
      </c>
      <c r="M18" s="63">
        <f t="shared" si="9"/>
        <v>1.901441666666667</v>
      </c>
      <c r="N18" s="61">
        <f t="shared" si="9"/>
        <v>1.9014416666666667</v>
      </c>
      <c r="O18" s="62">
        <f t="shared" si="9"/>
        <v>1.9014416666666667</v>
      </c>
      <c r="P18" s="62">
        <f t="shared" si="9"/>
        <v>1.901441666666667</v>
      </c>
      <c r="Q18" s="63">
        <f t="shared" si="9"/>
        <v>1.901441666666667</v>
      </c>
      <c r="R18" s="61">
        <f t="shared" si="9"/>
        <v>1.9014416666666667</v>
      </c>
      <c r="S18" s="62">
        <f t="shared" si="9"/>
        <v>1.9014416666666663</v>
      </c>
      <c r="T18" s="62">
        <f t="shared" si="9"/>
        <v>1.901441666666667</v>
      </c>
      <c r="U18" s="63">
        <f t="shared" si="9"/>
        <v>1.9014416666666671</v>
      </c>
      <c r="V18" s="62">
        <f t="shared" si="9"/>
        <v>1.9014416666666667</v>
      </c>
      <c r="W18" s="61">
        <f t="shared" si="9"/>
        <v>1.9014416666666667</v>
      </c>
      <c r="X18" s="62">
        <f t="shared" si="9"/>
        <v>1.901441666666667</v>
      </c>
      <c r="Y18" s="62">
        <f t="shared" si="9"/>
        <v>1.9014416666666667</v>
      </c>
      <c r="Z18" s="63">
        <f t="shared" si="9"/>
        <v>1.9014416666666671</v>
      </c>
      <c r="AA18" s="61">
        <f t="shared" si="9"/>
        <v>1.901441666666667</v>
      </c>
      <c r="AB18" s="62">
        <f t="shared" si="9"/>
        <v>1.9014416666666667</v>
      </c>
      <c r="AC18" s="62">
        <f t="shared" si="9"/>
        <v>1.901441666666667</v>
      </c>
      <c r="AD18" s="63">
        <f t="shared" si="9"/>
        <v>1.901441666666667</v>
      </c>
      <c r="AE18" s="61">
        <f t="shared" si="9"/>
        <v>1.901441666666667</v>
      </c>
      <c r="AF18" s="62">
        <f t="shared" si="9"/>
        <v>1.9014416666666667</v>
      </c>
      <c r="AG18" s="62">
        <f t="shared" si="9"/>
        <v>1.901441666666667</v>
      </c>
    </row>
    <row r="19" spans="1:33" ht="13.5" customHeight="1" thickBot="1">
      <c r="A19" s="25"/>
      <c r="B19" s="16" t="s">
        <v>0</v>
      </c>
      <c r="C19" s="56" t="s">
        <v>18</v>
      </c>
      <c r="D19" s="56" t="s">
        <v>18</v>
      </c>
      <c r="E19" s="56" t="s">
        <v>18</v>
      </c>
      <c r="F19" s="56" t="s">
        <v>18</v>
      </c>
      <c r="G19" s="56" t="s">
        <v>18</v>
      </c>
      <c r="H19" s="56" t="s">
        <v>18</v>
      </c>
      <c r="I19" s="57" t="s">
        <v>18</v>
      </c>
      <c r="J19" s="56" t="s">
        <v>18</v>
      </c>
      <c r="K19" s="56" t="s">
        <v>18</v>
      </c>
      <c r="L19" s="56" t="s">
        <v>18</v>
      </c>
      <c r="M19" s="57" t="s">
        <v>18</v>
      </c>
      <c r="N19" s="56" t="s">
        <v>18</v>
      </c>
      <c r="O19" s="56" t="s">
        <v>18</v>
      </c>
      <c r="P19" s="56" t="s">
        <v>18</v>
      </c>
      <c r="Q19" s="57" t="s">
        <v>18</v>
      </c>
      <c r="R19" s="56" t="s">
        <v>18</v>
      </c>
      <c r="S19" s="56" t="s">
        <v>18</v>
      </c>
      <c r="T19" s="56" t="s">
        <v>18</v>
      </c>
      <c r="U19" s="57" t="s">
        <v>18</v>
      </c>
      <c r="V19" s="56" t="s">
        <v>18</v>
      </c>
      <c r="W19" s="56" t="s">
        <v>18</v>
      </c>
      <c r="X19" s="56" t="s">
        <v>18</v>
      </c>
      <c r="Y19" s="56" t="s">
        <v>18</v>
      </c>
      <c r="Z19" s="57" t="s">
        <v>18</v>
      </c>
      <c r="AA19" s="56" t="s">
        <v>18</v>
      </c>
      <c r="AB19" s="56" t="s">
        <v>18</v>
      </c>
      <c r="AC19" s="56" t="s">
        <v>18</v>
      </c>
      <c r="AD19" s="57" t="s">
        <v>18</v>
      </c>
      <c r="AE19" s="56" t="s">
        <v>18</v>
      </c>
      <c r="AF19" s="56" t="s">
        <v>18</v>
      </c>
      <c r="AG19" s="56" t="s">
        <v>18</v>
      </c>
    </row>
    <row r="20" spans="1:33" ht="15" customHeight="1" thickTop="1">
      <c r="A20" s="23" t="s">
        <v>58</v>
      </c>
      <c r="B20" s="17" t="s">
        <v>15</v>
      </c>
      <c r="C20" s="64">
        <v>439</v>
      </c>
      <c r="D20" s="64">
        <v>437</v>
      </c>
      <c r="E20" s="64">
        <v>437</v>
      </c>
      <c r="F20" s="64">
        <v>598</v>
      </c>
      <c r="G20" s="64">
        <v>568</v>
      </c>
      <c r="H20" s="64">
        <v>421.4</v>
      </c>
      <c r="I20" s="65">
        <v>484.1</v>
      </c>
      <c r="J20" s="64">
        <v>437</v>
      </c>
      <c r="K20" s="64">
        <v>172.9</v>
      </c>
      <c r="L20" s="64">
        <v>510</v>
      </c>
      <c r="M20" s="65">
        <v>441</v>
      </c>
      <c r="N20" s="64">
        <v>588</v>
      </c>
      <c r="O20" s="64">
        <v>437</v>
      </c>
      <c r="P20" s="64">
        <v>430</v>
      </c>
      <c r="Q20" s="65">
        <v>292</v>
      </c>
      <c r="R20" s="64">
        <v>433</v>
      </c>
      <c r="S20" s="64">
        <v>433</v>
      </c>
      <c r="T20" s="64">
        <v>439</v>
      </c>
      <c r="U20" s="65">
        <v>332</v>
      </c>
      <c r="V20" s="64">
        <v>431.2</v>
      </c>
      <c r="W20" s="64">
        <v>266.3</v>
      </c>
      <c r="X20" s="64">
        <v>407.7</v>
      </c>
      <c r="Y20" s="64">
        <v>346.7</v>
      </c>
      <c r="Z20" s="65">
        <v>300</v>
      </c>
      <c r="AA20" s="64">
        <v>298</v>
      </c>
      <c r="AB20" s="64">
        <v>583</v>
      </c>
      <c r="AC20" s="64">
        <v>423</v>
      </c>
      <c r="AD20" s="65">
        <v>423</v>
      </c>
      <c r="AE20" s="64">
        <v>429</v>
      </c>
      <c r="AF20" s="64">
        <v>436</v>
      </c>
      <c r="AG20" s="64">
        <v>478</v>
      </c>
    </row>
    <row r="21" spans="1:33" ht="12.75">
      <c r="A21" s="24"/>
      <c r="B21" s="13" t="s">
        <v>4</v>
      </c>
      <c r="C21" s="64">
        <f>C20*0.12</f>
        <v>52.68</v>
      </c>
      <c r="D21" s="64">
        <f>D20*0.1</f>
        <v>43.7</v>
      </c>
      <c r="E21" s="64">
        <f>E20*0.1</f>
        <v>43.7</v>
      </c>
      <c r="F21" s="64">
        <f>F20*0.1</f>
        <v>59.800000000000004</v>
      </c>
      <c r="G21" s="64">
        <f>G20*0.105</f>
        <v>59.64</v>
      </c>
      <c r="H21" s="64">
        <f>H20*0.12</f>
        <v>50.568</v>
      </c>
      <c r="I21" s="65">
        <f>I20*0.12</f>
        <v>58.092</v>
      </c>
      <c r="J21" s="64">
        <f aca="true" t="shared" si="10" ref="J21:P21">J20*0.1</f>
        <v>43.7</v>
      </c>
      <c r="K21" s="64">
        <f t="shared" si="10"/>
        <v>17.290000000000003</v>
      </c>
      <c r="L21" s="64">
        <f t="shared" si="10"/>
        <v>51</v>
      </c>
      <c r="M21" s="65">
        <f>M20*0.11</f>
        <v>48.51</v>
      </c>
      <c r="N21" s="64">
        <f>N20*0.12</f>
        <v>70.56</v>
      </c>
      <c r="O21" s="64">
        <f t="shared" si="10"/>
        <v>43.7</v>
      </c>
      <c r="P21" s="64">
        <f t="shared" si="10"/>
        <v>43</v>
      </c>
      <c r="Q21" s="65">
        <f>Q20*0.07</f>
        <v>20.44</v>
      </c>
      <c r="R21" s="64">
        <f>R20*0.1</f>
        <v>43.300000000000004</v>
      </c>
      <c r="S21" s="64">
        <f>S20*0.1</f>
        <v>43.300000000000004</v>
      </c>
      <c r="T21" s="64">
        <f>T20*0.1</f>
        <v>43.900000000000006</v>
      </c>
      <c r="U21" s="65">
        <f>U20*0.11</f>
        <v>36.52</v>
      </c>
      <c r="V21" s="64">
        <f>V20*0.07</f>
        <v>30.184</v>
      </c>
      <c r="W21" s="64">
        <f>W20*0.1</f>
        <v>26.630000000000003</v>
      </c>
      <c r="X21" s="64">
        <f>X20*0.08</f>
        <v>32.616</v>
      </c>
      <c r="Y21" s="64">
        <f>Y20*0.1</f>
        <v>34.67</v>
      </c>
      <c r="Z21" s="65">
        <f>Z20*0.07</f>
        <v>21.000000000000004</v>
      </c>
      <c r="AA21" s="64">
        <f>AA20*0.07</f>
        <v>20.860000000000003</v>
      </c>
      <c r="AB21" s="64">
        <f aca="true" t="shared" si="11" ref="AB21:AG21">AB20*0.1</f>
        <v>58.300000000000004</v>
      </c>
      <c r="AC21" s="64">
        <f t="shared" si="11"/>
        <v>42.300000000000004</v>
      </c>
      <c r="AD21" s="65">
        <f>AD20*0.11</f>
        <v>46.53</v>
      </c>
      <c r="AE21" s="64">
        <f t="shared" si="11"/>
        <v>42.900000000000006</v>
      </c>
      <c r="AF21" s="64">
        <f t="shared" si="11"/>
        <v>43.6</v>
      </c>
      <c r="AG21" s="64">
        <f t="shared" si="11"/>
        <v>47.800000000000004</v>
      </c>
    </row>
    <row r="22" spans="1:33" ht="13.5" customHeight="1">
      <c r="A22" s="24"/>
      <c r="B22" s="14" t="s">
        <v>17</v>
      </c>
      <c r="C22" s="66">
        <f aca="true" t="shared" si="12" ref="C22:I22">445.14*C21</f>
        <v>23449.9752</v>
      </c>
      <c r="D22" s="66">
        <f t="shared" si="12"/>
        <v>19452.618000000002</v>
      </c>
      <c r="E22" s="62">
        <f t="shared" si="12"/>
        <v>19452.618000000002</v>
      </c>
      <c r="F22" s="66">
        <f t="shared" si="12"/>
        <v>26619.372</v>
      </c>
      <c r="G22" s="62">
        <f t="shared" si="12"/>
        <v>26548.1496</v>
      </c>
      <c r="H22" s="62">
        <f t="shared" si="12"/>
        <v>22509.839519999998</v>
      </c>
      <c r="I22" s="67">
        <f t="shared" si="12"/>
        <v>25859.07288</v>
      </c>
      <c r="J22" s="66">
        <f aca="true" t="shared" si="13" ref="J22:AG22">445.14*J21</f>
        <v>19452.618000000002</v>
      </c>
      <c r="K22" s="62">
        <f t="shared" si="13"/>
        <v>7696.470600000001</v>
      </c>
      <c r="L22" s="62">
        <f t="shared" si="13"/>
        <v>22702.14</v>
      </c>
      <c r="M22" s="67">
        <f t="shared" si="13"/>
        <v>21593.7414</v>
      </c>
      <c r="N22" s="66">
        <f t="shared" si="13"/>
        <v>31409.0784</v>
      </c>
      <c r="O22" s="62">
        <f t="shared" si="13"/>
        <v>19452.618000000002</v>
      </c>
      <c r="P22" s="62">
        <f t="shared" si="13"/>
        <v>19141.02</v>
      </c>
      <c r="Q22" s="67">
        <f t="shared" si="13"/>
        <v>9098.6616</v>
      </c>
      <c r="R22" s="66">
        <f t="shared" si="13"/>
        <v>19274.562</v>
      </c>
      <c r="S22" s="62">
        <f t="shared" si="13"/>
        <v>19274.562</v>
      </c>
      <c r="T22" s="62">
        <f t="shared" si="13"/>
        <v>19541.646</v>
      </c>
      <c r="U22" s="67">
        <f t="shared" si="13"/>
        <v>16256.5128</v>
      </c>
      <c r="V22" s="62">
        <f t="shared" si="13"/>
        <v>13436.10576</v>
      </c>
      <c r="W22" s="66">
        <f t="shared" si="13"/>
        <v>11854.0782</v>
      </c>
      <c r="X22" s="62">
        <f t="shared" si="13"/>
        <v>14518.686239999999</v>
      </c>
      <c r="Y22" s="62">
        <f t="shared" si="13"/>
        <v>15433.0038</v>
      </c>
      <c r="Z22" s="67">
        <f t="shared" si="13"/>
        <v>9347.94</v>
      </c>
      <c r="AA22" s="66">
        <f t="shared" si="13"/>
        <v>9285.620400000002</v>
      </c>
      <c r="AB22" s="62">
        <f t="shared" si="13"/>
        <v>25951.662</v>
      </c>
      <c r="AC22" s="62">
        <f t="shared" si="13"/>
        <v>18829.422000000002</v>
      </c>
      <c r="AD22" s="67">
        <f t="shared" si="13"/>
        <v>20712.3642</v>
      </c>
      <c r="AE22" s="66">
        <f t="shared" si="13"/>
        <v>19096.506</v>
      </c>
      <c r="AF22" s="62">
        <f t="shared" si="13"/>
        <v>19408.104</v>
      </c>
      <c r="AG22" s="62">
        <f t="shared" si="13"/>
        <v>21277.692000000003</v>
      </c>
    </row>
    <row r="23" spans="1:33" ht="16.5" customHeight="1">
      <c r="A23" s="24"/>
      <c r="B23" s="14" t="s">
        <v>2</v>
      </c>
      <c r="C23" s="61">
        <f aca="true" t="shared" si="14" ref="C23:AG23">C22/C10/12</f>
        <v>3.6363315965761074</v>
      </c>
      <c r="D23" s="61">
        <f t="shared" si="14"/>
        <v>3.121608896591566</v>
      </c>
      <c r="E23" s="62">
        <f t="shared" si="14"/>
        <v>3.0853663875142754</v>
      </c>
      <c r="F23" s="61">
        <f t="shared" si="14"/>
        <v>3.1278637901861246</v>
      </c>
      <c r="G23" s="62">
        <f t="shared" si="14"/>
        <v>3.6351393361813997</v>
      </c>
      <c r="H23" s="62">
        <f t="shared" si="14"/>
        <v>3.0269807326125537</v>
      </c>
      <c r="I23" s="63">
        <f t="shared" si="14"/>
        <v>3.6710779216354346</v>
      </c>
      <c r="J23" s="61">
        <f t="shared" si="14"/>
        <v>3.150119510299262</v>
      </c>
      <c r="K23" s="62">
        <f t="shared" si="14"/>
        <v>3.4482395161290325</v>
      </c>
      <c r="L23" s="62">
        <f t="shared" si="14"/>
        <v>3.1131232516044096</v>
      </c>
      <c r="M23" s="63">
        <f t="shared" si="14"/>
        <v>3.4223629707112972</v>
      </c>
      <c r="N23" s="61">
        <f t="shared" si="14"/>
        <v>3.6828805403123677</v>
      </c>
      <c r="O23" s="62">
        <f t="shared" si="14"/>
        <v>3.094200229051346</v>
      </c>
      <c r="P23" s="62">
        <f t="shared" si="14"/>
        <v>3.0627592165898623</v>
      </c>
      <c r="Q23" s="63">
        <f t="shared" si="14"/>
        <v>3.870453292496171</v>
      </c>
      <c r="R23" s="61">
        <f t="shared" si="14"/>
        <v>3.0948236994219656</v>
      </c>
      <c r="S23" s="62">
        <f t="shared" si="14"/>
        <v>3.1206790363318437</v>
      </c>
      <c r="T23" s="62">
        <f t="shared" si="14"/>
        <v>3.1596245634458673</v>
      </c>
      <c r="U23" s="63">
        <f t="shared" si="14"/>
        <v>3.353241089108911</v>
      </c>
      <c r="V23" s="62">
        <f t="shared" si="14"/>
        <v>3.5232079295154186</v>
      </c>
      <c r="W23" s="61">
        <f t="shared" si="14"/>
        <v>2.9907352406902814</v>
      </c>
      <c r="X23" s="62">
        <f t="shared" si="14"/>
        <v>2.980025911330049</v>
      </c>
      <c r="Y23" s="62">
        <f t="shared" si="14"/>
        <v>2.8240747694334654</v>
      </c>
      <c r="Z23" s="63">
        <f t="shared" si="14"/>
        <v>3.9263860887096773</v>
      </c>
      <c r="AA23" s="61">
        <f t="shared" si="14"/>
        <v>3.8670749625187413</v>
      </c>
      <c r="AB23" s="62">
        <f t="shared" si="14"/>
        <v>3.0653982990786677</v>
      </c>
      <c r="AC23" s="62">
        <f t="shared" si="14"/>
        <v>3.0551372663551404</v>
      </c>
      <c r="AD23" s="63">
        <f t="shared" si="14"/>
        <v>3.356729579929988</v>
      </c>
      <c r="AE23" s="61">
        <f t="shared" si="14"/>
        <v>3.1197324054107036</v>
      </c>
      <c r="AF23" s="62">
        <f t="shared" si="14"/>
        <v>3.116866448255926</v>
      </c>
      <c r="AG23" s="62">
        <f t="shared" si="14"/>
        <v>3.2672581536760643</v>
      </c>
    </row>
    <row r="24" spans="1:33" ht="17.25" customHeight="1" thickBot="1">
      <c r="A24" s="25"/>
      <c r="B24" s="16" t="s">
        <v>0</v>
      </c>
      <c r="C24" s="56" t="s">
        <v>18</v>
      </c>
      <c r="D24" s="56" t="s">
        <v>18</v>
      </c>
      <c r="E24" s="56" t="s">
        <v>18</v>
      </c>
      <c r="F24" s="56" t="s">
        <v>18</v>
      </c>
      <c r="G24" s="56" t="s">
        <v>18</v>
      </c>
      <c r="H24" s="56" t="s">
        <v>18</v>
      </c>
      <c r="I24" s="56" t="s">
        <v>18</v>
      </c>
      <c r="J24" s="56" t="s">
        <v>18</v>
      </c>
      <c r="K24" s="56" t="s">
        <v>18</v>
      </c>
      <c r="L24" s="56" t="s">
        <v>18</v>
      </c>
      <c r="M24" s="56" t="s">
        <v>18</v>
      </c>
      <c r="N24" s="56" t="s">
        <v>18</v>
      </c>
      <c r="O24" s="56" t="s">
        <v>18</v>
      </c>
      <c r="P24" s="56" t="s">
        <v>18</v>
      </c>
      <c r="Q24" s="56" t="s">
        <v>18</v>
      </c>
      <c r="R24" s="56" t="s">
        <v>18</v>
      </c>
      <c r="S24" s="56" t="s">
        <v>18</v>
      </c>
      <c r="T24" s="56" t="s">
        <v>18</v>
      </c>
      <c r="U24" s="56" t="s">
        <v>18</v>
      </c>
      <c r="V24" s="56" t="s">
        <v>18</v>
      </c>
      <c r="W24" s="56" t="s">
        <v>18</v>
      </c>
      <c r="X24" s="56" t="s">
        <v>18</v>
      </c>
      <c r="Y24" s="56" t="s">
        <v>18</v>
      </c>
      <c r="Z24" s="56" t="s">
        <v>18</v>
      </c>
      <c r="AA24" s="56" t="s">
        <v>18</v>
      </c>
      <c r="AB24" s="56" t="s">
        <v>18</v>
      </c>
      <c r="AC24" s="56" t="s">
        <v>18</v>
      </c>
      <c r="AD24" s="56" t="s">
        <v>18</v>
      </c>
      <c r="AE24" s="56" t="s">
        <v>18</v>
      </c>
      <c r="AF24" s="56" t="s">
        <v>18</v>
      </c>
      <c r="AG24" s="56" t="s">
        <v>18</v>
      </c>
    </row>
    <row r="25" spans="1:33" ht="13.5" thickTop="1">
      <c r="A25" s="20" t="s">
        <v>59</v>
      </c>
      <c r="B25" s="15" t="s">
        <v>4</v>
      </c>
      <c r="C25" s="68">
        <f aca="true" t="shared" si="15" ref="C25:H25">C11*0.25%</f>
        <v>1.3435</v>
      </c>
      <c r="D25" s="68">
        <f t="shared" si="15"/>
        <v>1.29825</v>
      </c>
      <c r="E25" s="69">
        <f t="shared" si="15"/>
        <v>1.3135</v>
      </c>
      <c r="F25" s="68">
        <f t="shared" si="15"/>
        <v>1.7730000000000001</v>
      </c>
      <c r="G25" s="69">
        <f t="shared" si="15"/>
        <v>1.5215</v>
      </c>
      <c r="H25" s="69">
        <f t="shared" si="15"/>
        <v>1.5492500000000002</v>
      </c>
      <c r="I25" s="70">
        <f>I11*0.1%</f>
        <v>0.587</v>
      </c>
      <c r="J25" s="68">
        <f>J11*0.25%</f>
        <v>1.2865</v>
      </c>
      <c r="K25" s="69">
        <f>K11*0.25%</f>
        <v>0.465</v>
      </c>
      <c r="L25" s="69">
        <f>L11*0.25%</f>
        <v>1.5192500000000002</v>
      </c>
      <c r="M25" s="70">
        <f>M11*0.1%</f>
        <v>0.5257999999999999</v>
      </c>
      <c r="N25" s="68">
        <f>N11*0.25%</f>
        <v>1.77675</v>
      </c>
      <c r="O25" s="69">
        <f>O11*0.25%</f>
        <v>1.30975</v>
      </c>
      <c r="P25" s="69">
        <f>P11*0.25%</f>
        <v>1.3019999999999998</v>
      </c>
      <c r="Q25" s="70">
        <f>Q11*0.1%</f>
        <v>0.19590000000000002</v>
      </c>
      <c r="R25" s="68">
        <f>R11*0.25%</f>
        <v>1.2975</v>
      </c>
      <c r="S25" s="69">
        <f>S11*0.25%</f>
        <v>1.28675</v>
      </c>
      <c r="T25" s="69">
        <f>T11*0.25%</f>
        <v>1.2885</v>
      </c>
      <c r="U25" s="70">
        <f>U11*0.1%</f>
        <v>0.404</v>
      </c>
      <c r="V25" s="69">
        <f>V11*0.25%</f>
        <v>0.7945000000000001</v>
      </c>
      <c r="W25" s="68">
        <f>W11*0.25%</f>
        <v>0.8257500000000001</v>
      </c>
      <c r="X25" s="69">
        <f>X11*0.25%</f>
        <v>1.0150000000000001</v>
      </c>
      <c r="Y25" s="69">
        <f>Y11*0.25%</f>
        <v>1.1385</v>
      </c>
      <c r="Z25" s="70">
        <f>Z11*0.1%</f>
        <v>0.19840000000000002</v>
      </c>
      <c r="AA25" s="68">
        <f>AA11*0.25%</f>
        <v>0.50025</v>
      </c>
      <c r="AB25" s="69">
        <f>AB11*0.25%</f>
        <v>1.76375</v>
      </c>
      <c r="AC25" s="69">
        <f>AC11*0.25%</f>
        <v>1.284</v>
      </c>
      <c r="AD25" s="70">
        <f>AD11*0.1%</f>
        <v>0.5142000000000001</v>
      </c>
      <c r="AE25" s="68">
        <f>AE11*0.25%</f>
        <v>1.27525</v>
      </c>
      <c r="AF25" s="69">
        <f>AF11*0.25%</f>
        <v>1.29725</v>
      </c>
      <c r="AG25" s="69">
        <f>AG11*0.25%</f>
        <v>1.3567500000000001</v>
      </c>
    </row>
    <row r="26" spans="1:33" ht="16.5" customHeight="1">
      <c r="A26" s="21"/>
      <c r="B26" s="12" t="s">
        <v>17</v>
      </c>
      <c r="C26" s="71">
        <f aca="true" t="shared" si="16" ref="C26:I26">71.18*C25</f>
        <v>95.63033</v>
      </c>
      <c r="D26" s="71">
        <f t="shared" si="16"/>
        <v>92.409435</v>
      </c>
      <c r="E26" s="72">
        <f t="shared" si="16"/>
        <v>93.49493</v>
      </c>
      <c r="F26" s="71">
        <f t="shared" si="16"/>
        <v>126.20214000000003</v>
      </c>
      <c r="G26" s="72">
        <f t="shared" si="16"/>
        <v>108.30037000000002</v>
      </c>
      <c r="H26" s="72">
        <f t="shared" si="16"/>
        <v>110.27561500000003</v>
      </c>
      <c r="I26" s="73">
        <f t="shared" si="16"/>
        <v>41.78266</v>
      </c>
      <c r="J26" s="71">
        <f aca="true" t="shared" si="17" ref="J26:AG26">71.18*J25</f>
        <v>91.57307</v>
      </c>
      <c r="K26" s="72">
        <f t="shared" si="17"/>
        <v>33.09870000000001</v>
      </c>
      <c r="L26" s="72">
        <f t="shared" si="17"/>
        <v>108.14021500000003</v>
      </c>
      <c r="M26" s="73">
        <f t="shared" si="17"/>
        <v>37.426444</v>
      </c>
      <c r="N26" s="71">
        <f t="shared" si="17"/>
        <v>126.46906500000001</v>
      </c>
      <c r="O26" s="72">
        <f t="shared" si="17"/>
        <v>93.22800500000001</v>
      </c>
      <c r="P26" s="72">
        <f t="shared" si="17"/>
        <v>92.67636</v>
      </c>
      <c r="Q26" s="73">
        <f t="shared" si="17"/>
        <v>13.944162000000002</v>
      </c>
      <c r="R26" s="71">
        <f t="shared" si="17"/>
        <v>92.35605000000001</v>
      </c>
      <c r="S26" s="72">
        <f t="shared" si="17"/>
        <v>91.59086500000001</v>
      </c>
      <c r="T26" s="72">
        <f t="shared" si="17"/>
        <v>91.71543000000001</v>
      </c>
      <c r="U26" s="73">
        <f t="shared" si="17"/>
        <v>28.756720000000005</v>
      </c>
      <c r="V26" s="72">
        <f t="shared" si="17"/>
        <v>56.55251000000001</v>
      </c>
      <c r="W26" s="71">
        <f t="shared" si="17"/>
        <v>58.776885000000014</v>
      </c>
      <c r="X26" s="72">
        <f t="shared" si="17"/>
        <v>72.24770000000001</v>
      </c>
      <c r="Y26" s="72">
        <f t="shared" si="17"/>
        <v>81.03843000000002</v>
      </c>
      <c r="Z26" s="73">
        <f t="shared" si="17"/>
        <v>14.122112000000003</v>
      </c>
      <c r="AA26" s="71">
        <f t="shared" si="17"/>
        <v>35.607795</v>
      </c>
      <c r="AB26" s="72">
        <f t="shared" si="17"/>
        <v>125.54372500000001</v>
      </c>
      <c r="AC26" s="72">
        <f t="shared" si="17"/>
        <v>91.39512</v>
      </c>
      <c r="AD26" s="73">
        <f t="shared" si="17"/>
        <v>36.60075600000001</v>
      </c>
      <c r="AE26" s="71">
        <f t="shared" si="17"/>
        <v>90.77229500000001</v>
      </c>
      <c r="AF26" s="72">
        <f t="shared" si="17"/>
        <v>92.338255</v>
      </c>
      <c r="AG26" s="72">
        <f t="shared" si="17"/>
        <v>96.57346500000001</v>
      </c>
    </row>
    <row r="27" spans="1:33" ht="17.25" customHeight="1">
      <c r="A27" s="21"/>
      <c r="B27" s="12" t="s">
        <v>2</v>
      </c>
      <c r="C27" s="71">
        <f aca="true" t="shared" si="18" ref="C27:AG27">C26/C10/12</f>
        <v>0.014829166666666666</v>
      </c>
      <c r="D27" s="71">
        <f t="shared" si="18"/>
        <v>0.01482916666666667</v>
      </c>
      <c r="E27" s="72">
        <f t="shared" si="18"/>
        <v>0.014829166666666666</v>
      </c>
      <c r="F27" s="71">
        <f t="shared" si="18"/>
        <v>0.01482916666666667</v>
      </c>
      <c r="G27" s="72">
        <f t="shared" si="18"/>
        <v>0.01482916666666667</v>
      </c>
      <c r="H27" s="72">
        <f t="shared" si="18"/>
        <v>0.01482916666666667</v>
      </c>
      <c r="I27" s="73">
        <f t="shared" si="18"/>
        <v>0.005931666666666666</v>
      </c>
      <c r="J27" s="71">
        <f t="shared" si="18"/>
        <v>0.014829166666666666</v>
      </c>
      <c r="K27" s="72">
        <f t="shared" si="18"/>
        <v>0.014829166666666671</v>
      </c>
      <c r="L27" s="72">
        <f t="shared" si="18"/>
        <v>0.01482916666666667</v>
      </c>
      <c r="M27" s="73">
        <f t="shared" si="18"/>
        <v>0.005931666666666666</v>
      </c>
      <c r="N27" s="71">
        <f t="shared" si="18"/>
        <v>0.014829166666666666</v>
      </c>
      <c r="O27" s="72">
        <f t="shared" si="18"/>
        <v>0.01482916666666667</v>
      </c>
      <c r="P27" s="72">
        <f t="shared" si="18"/>
        <v>0.01482916666666667</v>
      </c>
      <c r="Q27" s="73">
        <f t="shared" si="18"/>
        <v>0.0059316666666666676</v>
      </c>
      <c r="R27" s="71">
        <f t="shared" si="18"/>
        <v>0.01482916666666667</v>
      </c>
      <c r="S27" s="72">
        <f t="shared" si="18"/>
        <v>0.014829166666666666</v>
      </c>
      <c r="T27" s="72">
        <f t="shared" si="18"/>
        <v>0.01482916666666667</v>
      </c>
      <c r="U27" s="73">
        <f t="shared" si="18"/>
        <v>0.0059316666666666676</v>
      </c>
      <c r="V27" s="72">
        <f t="shared" si="18"/>
        <v>0.01482916666666667</v>
      </c>
      <c r="W27" s="71">
        <f t="shared" si="18"/>
        <v>0.01482916666666667</v>
      </c>
      <c r="X27" s="72">
        <f t="shared" si="18"/>
        <v>0.01482916666666667</v>
      </c>
      <c r="Y27" s="72">
        <f t="shared" si="18"/>
        <v>0.014829166666666671</v>
      </c>
      <c r="Z27" s="73">
        <f t="shared" si="18"/>
        <v>0.0059316666666666676</v>
      </c>
      <c r="AA27" s="71">
        <f t="shared" si="18"/>
        <v>0.01482916666666667</v>
      </c>
      <c r="AB27" s="72">
        <f t="shared" si="18"/>
        <v>0.01482916666666667</v>
      </c>
      <c r="AC27" s="72">
        <f t="shared" si="18"/>
        <v>0.014829166666666666</v>
      </c>
      <c r="AD27" s="73">
        <f t="shared" si="18"/>
        <v>0.005931666666666668</v>
      </c>
      <c r="AE27" s="71">
        <f t="shared" si="18"/>
        <v>0.01482916666666667</v>
      </c>
      <c r="AF27" s="72">
        <f t="shared" si="18"/>
        <v>0.01482916666666667</v>
      </c>
      <c r="AG27" s="72">
        <f t="shared" si="18"/>
        <v>0.014829166666666666</v>
      </c>
    </row>
    <row r="28" spans="1:33" ht="18" customHeight="1" thickBot="1">
      <c r="A28" s="22"/>
      <c r="B28" s="16" t="s">
        <v>0</v>
      </c>
      <c r="C28" s="56" t="s">
        <v>18</v>
      </c>
      <c r="D28" s="56" t="s">
        <v>18</v>
      </c>
      <c r="E28" s="56" t="s">
        <v>18</v>
      </c>
      <c r="F28" s="56" t="s">
        <v>18</v>
      </c>
      <c r="G28" s="56" t="s">
        <v>18</v>
      </c>
      <c r="H28" s="56" t="s">
        <v>18</v>
      </c>
      <c r="I28" s="57" t="s">
        <v>18</v>
      </c>
      <c r="J28" s="56" t="s">
        <v>18</v>
      </c>
      <c r="K28" s="56" t="s">
        <v>18</v>
      </c>
      <c r="L28" s="56" t="s">
        <v>18</v>
      </c>
      <c r="M28" s="57" t="s">
        <v>18</v>
      </c>
      <c r="N28" s="56" t="s">
        <v>18</v>
      </c>
      <c r="O28" s="56" t="s">
        <v>18</v>
      </c>
      <c r="P28" s="56" t="s">
        <v>18</v>
      </c>
      <c r="Q28" s="57" t="s">
        <v>18</v>
      </c>
      <c r="R28" s="56" t="s">
        <v>18</v>
      </c>
      <c r="S28" s="56" t="s">
        <v>18</v>
      </c>
      <c r="T28" s="56" t="s">
        <v>18</v>
      </c>
      <c r="U28" s="57" t="s">
        <v>18</v>
      </c>
      <c r="V28" s="56" t="s">
        <v>18</v>
      </c>
      <c r="W28" s="56" t="s">
        <v>18</v>
      </c>
      <c r="X28" s="56" t="s">
        <v>18</v>
      </c>
      <c r="Y28" s="56" t="s">
        <v>18</v>
      </c>
      <c r="Z28" s="57" t="s">
        <v>18</v>
      </c>
      <c r="AA28" s="56" t="s">
        <v>18</v>
      </c>
      <c r="AB28" s="56" t="s">
        <v>18</v>
      </c>
      <c r="AC28" s="56" t="s">
        <v>18</v>
      </c>
      <c r="AD28" s="57" t="s">
        <v>18</v>
      </c>
      <c r="AE28" s="56" t="s">
        <v>18</v>
      </c>
      <c r="AF28" s="56" t="s">
        <v>18</v>
      </c>
      <c r="AG28" s="56" t="s">
        <v>18</v>
      </c>
    </row>
    <row r="29" spans="1:33" ht="13.5" thickTop="1">
      <c r="A29" s="20" t="s">
        <v>60</v>
      </c>
      <c r="B29" s="15" t="s">
        <v>5</v>
      </c>
      <c r="C29" s="68">
        <f>C11*0.7%</f>
        <v>3.7617999999999996</v>
      </c>
      <c r="D29" s="68">
        <f>D11*0.7%</f>
        <v>3.635099999999999</v>
      </c>
      <c r="E29" s="69">
        <f>E10*0.7%</f>
        <v>3.6777999999999995</v>
      </c>
      <c r="F29" s="68">
        <f>F11*0.48%</f>
        <v>3.40416</v>
      </c>
      <c r="G29" s="69">
        <f>G10*0.48%</f>
        <v>2.92128</v>
      </c>
      <c r="H29" s="69">
        <f>H10*0.48%</f>
        <v>2.97456</v>
      </c>
      <c r="I29" s="70">
        <f>I11*0.1%</f>
        <v>0.587</v>
      </c>
      <c r="J29" s="68">
        <f>J11*0.48%</f>
        <v>2.47008</v>
      </c>
      <c r="K29" s="69">
        <f>K10*0.48%</f>
        <v>0.8927999999999999</v>
      </c>
      <c r="L29" s="69">
        <f>L10*0.48%</f>
        <v>2.91696</v>
      </c>
      <c r="M29" s="70">
        <f>M11*0.1%</f>
        <v>0.5257999999999999</v>
      </c>
      <c r="N29" s="68">
        <f>N11*0.48%</f>
        <v>3.4113599999999997</v>
      </c>
      <c r="O29" s="69">
        <f>O10*0.48%</f>
        <v>2.5147199999999996</v>
      </c>
      <c r="P29" s="69">
        <f>P10*0.48%</f>
        <v>2.4998399999999994</v>
      </c>
      <c r="Q29" s="70">
        <f>Q11*0.1%</f>
        <v>0.19590000000000002</v>
      </c>
      <c r="R29" s="68">
        <f>R11*0.48%</f>
        <v>2.4911999999999996</v>
      </c>
      <c r="S29" s="69">
        <f>S10*0.48%</f>
        <v>2.47056</v>
      </c>
      <c r="T29" s="69">
        <f>T10*0.48%</f>
        <v>2.4739199999999997</v>
      </c>
      <c r="U29" s="70">
        <f>U11*0.1%</f>
        <v>0.404</v>
      </c>
      <c r="V29" s="69">
        <f>V10*0.48%</f>
        <v>1.52544</v>
      </c>
      <c r="W29" s="68">
        <f>W11*0.48%</f>
        <v>1.58544</v>
      </c>
      <c r="X29" s="69">
        <f>X10*0.48%</f>
        <v>1.9487999999999999</v>
      </c>
      <c r="Y29" s="69">
        <f>Y10*0.48%</f>
        <v>2.18592</v>
      </c>
      <c r="Z29" s="70">
        <f>Z11*0.1%</f>
        <v>0.19840000000000002</v>
      </c>
      <c r="AA29" s="68">
        <f>AA11*0.48%</f>
        <v>0.9604799999999999</v>
      </c>
      <c r="AB29" s="69">
        <f>AB10*0.48%</f>
        <v>3.3863999999999996</v>
      </c>
      <c r="AC29" s="69">
        <f>AC10*0.48%</f>
        <v>2.46528</v>
      </c>
      <c r="AD29" s="70">
        <f>AD11*0.1%</f>
        <v>0.5142000000000001</v>
      </c>
      <c r="AE29" s="68">
        <f>AE11*0.48%</f>
        <v>2.44848</v>
      </c>
      <c r="AF29" s="69">
        <f>AF10*0.48%</f>
        <v>2.4907199999999996</v>
      </c>
      <c r="AG29" s="69">
        <f>AG10*0.48%</f>
        <v>2.60496</v>
      </c>
    </row>
    <row r="30" spans="1:33" ht="15" customHeight="1">
      <c r="A30" s="21"/>
      <c r="B30" s="12" t="s">
        <v>17</v>
      </c>
      <c r="C30" s="71">
        <f aca="true" t="shared" si="19" ref="C30:I30">45.32*C29</f>
        <v>170.48477599999998</v>
      </c>
      <c r="D30" s="71">
        <f t="shared" si="19"/>
        <v>164.74273199999996</v>
      </c>
      <c r="E30" s="72">
        <f t="shared" si="19"/>
        <v>166.67789599999998</v>
      </c>
      <c r="F30" s="71">
        <f t="shared" si="19"/>
        <v>154.2765312</v>
      </c>
      <c r="G30" s="72">
        <f t="shared" si="19"/>
        <v>132.3924096</v>
      </c>
      <c r="H30" s="72">
        <f t="shared" si="19"/>
        <v>134.8070592</v>
      </c>
      <c r="I30" s="73">
        <f t="shared" si="19"/>
        <v>26.602839999999997</v>
      </c>
      <c r="J30" s="71">
        <f aca="true" t="shared" si="20" ref="J30:AG30">45.32*J29</f>
        <v>111.94402559999999</v>
      </c>
      <c r="K30" s="72">
        <f t="shared" si="20"/>
        <v>40.461695999999996</v>
      </c>
      <c r="L30" s="72">
        <f t="shared" si="20"/>
        <v>132.1966272</v>
      </c>
      <c r="M30" s="73">
        <f t="shared" si="20"/>
        <v>23.829255999999997</v>
      </c>
      <c r="N30" s="71">
        <f t="shared" si="20"/>
        <v>154.6028352</v>
      </c>
      <c r="O30" s="72">
        <f t="shared" si="20"/>
        <v>113.96711039999998</v>
      </c>
      <c r="P30" s="72">
        <f t="shared" si="20"/>
        <v>113.29274879999997</v>
      </c>
      <c r="Q30" s="73">
        <f t="shared" si="20"/>
        <v>8.878188000000002</v>
      </c>
      <c r="R30" s="71">
        <f t="shared" si="20"/>
        <v>112.90118399999999</v>
      </c>
      <c r="S30" s="72">
        <f t="shared" si="20"/>
        <v>111.9657792</v>
      </c>
      <c r="T30" s="72">
        <f t="shared" si="20"/>
        <v>112.11805439999999</v>
      </c>
      <c r="U30" s="73">
        <f t="shared" si="20"/>
        <v>18.30928</v>
      </c>
      <c r="V30" s="72">
        <f t="shared" si="20"/>
        <v>69.1329408</v>
      </c>
      <c r="W30" s="71">
        <f t="shared" si="20"/>
        <v>71.8521408</v>
      </c>
      <c r="X30" s="72">
        <f t="shared" si="20"/>
        <v>88.319616</v>
      </c>
      <c r="Y30" s="72">
        <f t="shared" si="20"/>
        <v>99.06589439999999</v>
      </c>
      <c r="Z30" s="73">
        <f t="shared" si="20"/>
        <v>8.991488</v>
      </c>
      <c r="AA30" s="71">
        <f t="shared" si="20"/>
        <v>43.528953599999994</v>
      </c>
      <c r="AB30" s="72">
        <f t="shared" si="20"/>
        <v>153.471648</v>
      </c>
      <c r="AC30" s="72">
        <f t="shared" si="20"/>
        <v>111.7264896</v>
      </c>
      <c r="AD30" s="73">
        <f t="shared" si="20"/>
        <v>23.303544000000006</v>
      </c>
      <c r="AE30" s="71">
        <f t="shared" si="20"/>
        <v>110.9651136</v>
      </c>
      <c r="AF30" s="72">
        <f t="shared" si="20"/>
        <v>112.87943039999999</v>
      </c>
      <c r="AG30" s="72">
        <f t="shared" si="20"/>
        <v>118.0567872</v>
      </c>
    </row>
    <row r="31" spans="1:33" ht="17.25" customHeight="1">
      <c r="A31" s="21"/>
      <c r="B31" s="12" t="s">
        <v>2</v>
      </c>
      <c r="C31" s="71">
        <f aca="true" t="shared" si="21" ref="C31:AG31">C30/C10/12</f>
        <v>0.026436666666666664</v>
      </c>
      <c r="D31" s="71">
        <f t="shared" si="21"/>
        <v>0.026436666666666664</v>
      </c>
      <c r="E31" s="72">
        <f t="shared" si="21"/>
        <v>0.026436666666666664</v>
      </c>
      <c r="F31" s="71">
        <f t="shared" si="21"/>
        <v>0.018128</v>
      </c>
      <c r="G31" s="72">
        <f t="shared" si="21"/>
        <v>0.018128000000000002</v>
      </c>
      <c r="H31" s="72">
        <f t="shared" si="21"/>
        <v>0.018128</v>
      </c>
      <c r="I31" s="73">
        <f t="shared" si="21"/>
        <v>0.003776666666666666</v>
      </c>
      <c r="J31" s="71">
        <f t="shared" si="21"/>
        <v>0.018128</v>
      </c>
      <c r="K31" s="72">
        <f t="shared" si="21"/>
        <v>0.018128</v>
      </c>
      <c r="L31" s="72">
        <f t="shared" si="21"/>
        <v>0.018128</v>
      </c>
      <c r="M31" s="73">
        <f t="shared" si="21"/>
        <v>0.0037766666666666665</v>
      </c>
      <c r="N31" s="71">
        <f t="shared" si="21"/>
        <v>0.018128</v>
      </c>
      <c r="O31" s="72">
        <f t="shared" si="21"/>
        <v>0.018128</v>
      </c>
      <c r="P31" s="72">
        <f t="shared" si="21"/>
        <v>0.018127999999999995</v>
      </c>
      <c r="Q31" s="73">
        <f t="shared" si="21"/>
        <v>0.0037766666666666673</v>
      </c>
      <c r="R31" s="71">
        <f t="shared" si="21"/>
        <v>0.018128</v>
      </c>
      <c r="S31" s="72">
        <f t="shared" si="21"/>
        <v>0.018128</v>
      </c>
      <c r="T31" s="72">
        <f t="shared" si="21"/>
        <v>0.018128</v>
      </c>
      <c r="U31" s="73">
        <f t="shared" si="21"/>
        <v>0.0037766666666666673</v>
      </c>
      <c r="V31" s="72">
        <f t="shared" si="21"/>
        <v>0.018128</v>
      </c>
      <c r="W31" s="71">
        <f t="shared" si="21"/>
        <v>0.018128000000000002</v>
      </c>
      <c r="X31" s="72">
        <f t="shared" si="21"/>
        <v>0.018128</v>
      </c>
      <c r="Y31" s="72">
        <f t="shared" si="21"/>
        <v>0.018128</v>
      </c>
      <c r="Z31" s="73">
        <f t="shared" si="21"/>
        <v>0.0037766666666666665</v>
      </c>
      <c r="AA31" s="71">
        <f t="shared" si="21"/>
        <v>0.018128</v>
      </c>
      <c r="AB31" s="72">
        <f t="shared" si="21"/>
        <v>0.018128</v>
      </c>
      <c r="AC31" s="72">
        <f t="shared" si="21"/>
        <v>0.018128</v>
      </c>
      <c r="AD31" s="73">
        <f t="shared" si="21"/>
        <v>0.0037766666666666673</v>
      </c>
      <c r="AE31" s="71">
        <f t="shared" si="21"/>
        <v>0.018128</v>
      </c>
      <c r="AF31" s="72">
        <f t="shared" si="21"/>
        <v>0.018128</v>
      </c>
      <c r="AG31" s="72">
        <f t="shared" si="21"/>
        <v>0.018128</v>
      </c>
    </row>
    <row r="32" spans="1:33" ht="15.75" customHeight="1" thickBot="1">
      <c r="A32" s="22"/>
      <c r="B32" s="16" t="s">
        <v>0</v>
      </c>
      <c r="C32" s="56" t="s">
        <v>18</v>
      </c>
      <c r="D32" s="56" t="s">
        <v>18</v>
      </c>
      <c r="E32" s="56" t="s">
        <v>18</v>
      </c>
      <c r="F32" s="56" t="s">
        <v>18</v>
      </c>
      <c r="G32" s="56" t="s">
        <v>18</v>
      </c>
      <c r="H32" s="56" t="s">
        <v>18</v>
      </c>
      <c r="I32" s="57" t="s">
        <v>18</v>
      </c>
      <c r="J32" s="56" t="s">
        <v>18</v>
      </c>
      <c r="K32" s="56" t="s">
        <v>18</v>
      </c>
      <c r="L32" s="56" t="s">
        <v>18</v>
      </c>
      <c r="M32" s="57" t="s">
        <v>18</v>
      </c>
      <c r="N32" s="56" t="s">
        <v>18</v>
      </c>
      <c r="O32" s="56" t="s">
        <v>18</v>
      </c>
      <c r="P32" s="56" t="s">
        <v>18</v>
      </c>
      <c r="Q32" s="57" t="s">
        <v>18</v>
      </c>
      <c r="R32" s="56" t="s">
        <v>18</v>
      </c>
      <c r="S32" s="56" t="s">
        <v>18</v>
      </c>
      <c r="T32" s="56" t="s">
        <v>18</v>
      </c>
      <c r="U32" s="57" t="s">
        <v>18</v>
      </c>
      <c r="V32" s="56" t="s">
        <v>18</v>
      </c>
      <c r="W32" s="56" t="s">
        <v>18</v>
      </c>
      <c r="X32" s="56" t="s">
        <v>18</v>
      </c>
      <c r="Y32" s="56" t="s">
        <v>18</v>
      </c>
      <c r="Z32" s="57" t="s">
        <v>18</v>
      </c>
      <c r="AA32" s="56" t="s">
        <v>18</v>
      </c>
      <c r="AB32" s="56" t="s">
        <v>18</v>
      </c>
      <c r="AC32" s="56" t="s">
        <v>18</v>
      </c>
      <c r="AD32" s="57" t="s">
        <v>18</v>
      </c>
      <c r="AE32" s="56" t="s">
        <v>18</v>
      </c>
      <c r="AF32" s="56" t="s">
        <v>18</v>
      </c>
      <c r="AG32" s="56" t="s">
        <v>18</v>
      </c>
    </row>
    <row r="33" spans="1:33" ht="12.75" customHeight="1" thickTop="1">
      <c r="A33" s="23" t="s">
        <v>61</v>
      </c>
      <c r="B33" s="18" t="s">
        <v>19</v>
      </c>
      <c r="C33" s="74"/>
      <c r="D33" s="74"/>
      <c r="E33" s="69"/>
      <c r="F33" s="74"/>
      <c r="G33" s="69"/>
      <c r="H33" s="69"/>
      <c r="I33" s="75"/>
      <c r="J33" s="74">
        <v>16</v>
      </c>
      <c r="K33" s="69"/>
      <c r="L33" s="69"/>
      <c r="M33" s="75"/>
      <c r="N33" s="74"/>
      <c r="O33" s="69"/>
      <c r="P33" s="69"/>
      <c r="Q33" s="75">
        <v>4</v>
      </c>
      <c r="R33" s="74">
        <v>16</v>
      </c>
      <c r="S33" s="69">
        <v>16</v>
      </c>
      <c r="T33" s="69">
        <v>16</v>
      </c>
      <c r="U33" s="75">
        <v>18</v>
      </c>
      <c r="V33" s="69">
        <v>8</v>
      </c>
      <c r="W33" s="74">
        <v>10</v>
      </c>
      <c r="X33" s="69">
        <v>18</v>
      </c>
      <c r="Y33" s="69">
        <v>12</v>
      </c>
      <c r="Z33" s="75">
        <v>4</v>
      </c>
      <c r="AA33" s="74">
        <v>4</v>
      </c>
      <c r="AB33" s="69">
        <v>24</v>
      </c>
      <c r="AC33" s="69">
        <v>16</v>
      </c>
      <c r="AD33" s="75">
        <v>16</v>
      </c>
      <c r="AE33" s="74">
        <v>16</v>
      </c>
      <c r="AF33" s="69">
        <v>16</v>
      </c>
      <c r="AG33" s="69">
        <v>16</v>
      </c>
    </row>
    <row r="34" spans="1:33" ht="12.75" customHeight="1">
      <c r="A34" s="24"/>
      <c r="B34" s="11" t="s">
        <v>4</v>
      </c>
      <c r="C34" s="76">
        <v>0</v>
      </c>
      <c r="D34" s="76">
        <v>0</v>
      </c>
      <c r="E34" s="72">
        <v>0</v>
      </c>
      <c r="F34" s="76">
        <f>F33*10%</f>
        <v>0</v>
      </c>
      <c r="G34" s="76">
        <f>G33*0.15</f>
        <v>0</v>
      </c>
      <c r="H34" s="76">
        <f>H33*0.15</f>
        <v>0</v>
      </c>
      <c r="I34" s="77">
        <f>I33*0.05</f>
        <v>0</v>
      </c>
      <c r="J34" s="76">
        <f>J33*10%</f>
        <v>1.6</v>
      </c>
      <c r="K34" s="76">
        <f>K33*0.15</f>
        <v>0</v>
      </c>
      <c r="L34" s="76">
        <f>L33*0.15</f>
        <v>0</v>
      </c>
      <c r="M34" s="77">
        <f>M33*0.05</f>
        <v>0</v>
      </c>
      <c r="N34" s="76">
        <f>N33*10%</f>
        <v>0</v>
      </c>
      <c r="O34" s="76">
        <f>O33*0.15</f>
        <v>0</v>
      </c>
      <c r="P34" s="76">
        <f>P33*0.15</f>
        <v>0</v>
      </c>
      <c r="Q34" s="77">
        <f>Q33*0.05</f>
        <v>0.2</v>
      </c>
      <c r="R34" s="76">
        <f>R33*10%</f>
        <v>1.6</v>
      </c>
      <c r="S34" s="76">
        <f>S33*0.15</f>
        <v>2.4</v>
      </c>
      <c r="T34" s="76">
        <f>T33*0.15</f>
        <v>2.4</v>
      </c>
      <c r="U34" s="77">
        <f>U33*0.05</f>
        <v>0.9</v>
      </c>
      <c r="V34" s="72">
        <v>0</v>
      </c>
      <c r="W34" s="76">
        <f>W33*10%</f>
        <v>1</v>
      </c>
      <c r="X34" s="76">
        <f>X33*0.15</f>
        <v>2.6999999999999997</v>
      </c>
      <c r="Y34" s="76">
        <f>Y33*0.15</f>
        <v>1.7999999999999998</v>
      </c>
      <c r="Z34" s="77">
        <f>Z33*0.05</f>
        <v>0.2</v>
      </c>
      <c r="AA34" s="76">
        <f>AA33*10%</f>
        <v>0.4</v>
      </c>
      <c r="AB34" s="76">
        <f>AB33*0.15</f>
        <v>3.5999999999999996</v>
      </c>
      <c r="AC34" s="76">
        <f>AC33*0.15</f>
        <v>2.4</v>
      </c>
      <c r="AD34" s="77">
        <f>AD33*0.05</f>
        <v>0.8</v>
      </c>
      <c r="AE34" s="76">
        <f>AE33*10%</f>
        <v>1.6</v>
      </c>
      <c r="AF34" s="76">
        <f>AF33*0.15</f>
        <v>2.4</v>
      </c>
      <c r="AG34" s="76">
        <f>AG33*0.15</f>
        <v>2.4</v>
      </c>
    </row>
    <row r="35" spans="1:33" ht="18.75" customHeight="1">
      <c r="A35" s="24"/>
      <c r="B35" s="10" t="s">
        <v>1</v>
      </c>
      <c r="C35" s="78">
        <v>0</v>
      </c>
      <c r="D35" s="78">
        <v>0</v>
      </c>
      <c r="E35" s="72">
        <v>0</v>
      </c>
      <c r="F35" s="78">
        <f aca="true" t="shared" si="22" ref="F35:U35">F34*1209.48</f>
        <v>0</v>
      </c>
      <c r="G35" s="78">
        <f t="shared" si="22"/>
        <v>0</v>
      </c>
      <c r="H35" s="78">
        <f t="shared" si="22"/>
        <v>0</v>
      </c>
      <c r="I35" s="79">
        <f t="shared" si="22"/>
        <v>0</v>
      </c>
      <c r="J35" s="78">
        <f t="shared" si="22"/>
        <v>1935.1680000000001</v>
      </c>
      <c r="K35" s="78">
        <f t="shared" si="22"/>
        <v>0</v>
      </c>
      <c r="L35" s="78">
        <f t="shared" si="22"/>
        <v>0</v>
      </c>
      <c r="M35" s="79">
        <f t="shared" si="22"/>
        <v>0</v>
      </c>
      <c r="N35" s="78">
        <f t="shared" si="22"/>
        <v>0</v>
      </c>
      <c r="O35" s="78">
        <f t="shared" si="22"/>
        <v>0</v>
      </c>
      <c r="P35" s="78">
        <f t="shared" si="22"/>
        <v>0</v>
      </c>
      <c r="Q35" s="79">
        <f t="shared" si="22"/>
        <v>241.89600000000002</v>
      </c>
      <c r="R35" s="78">
        <f t="shared" si="22"/>
        <v>1935.1680000000001</v>
      </c>
      <c r="S35" s="78">
        <f t="shared" si="22"/>
        <v>2902.752</v>
      </c>
      <c r="T35" s="78">
        <f t="shared" si="22"/>
        <v>2902.752</v>
      </c>
      <c r="U35" s="79">
        <f t="shared" si="22"/>
        <v>1088.5320000000002</v>
      </c>
      <c r="V35" s="72">
        <v>0</v>
      </c>
      <c r="W35" s="78">
        <f aca="true" t="shared" si="23" ref="W35:AG35">W34*1209.48</f>
        <v>1209.48</v>
      </c>
      <c r="X35" s="78">
        <f t="shared" si="23"/>
        <v>3265.5959999999995</v>
      </c>
      <c r="Y35" s="78">
        <f t="shared" si="23"/>
        <v>2177.064</v>
      </c>
      <c r="Z35" s="79">
        <f t="shared" si="23"/>
        <v>241.89600000000002</v>
      </c>
      <c r="AA35" s="78">
        <f t="shared" si="23"/>
        <v>483.79200000000003</v>
      </c>
      <c r="AB35" s="78">
        <f t="shared" si="23"/>
        <v>4354.128</v>
      </c>
      <c r="AC35" s="78">
        <f t="shared" si="23"/>
        <v>2902.752</v>
      </c>
      <c r="AD35" s="79">
        <f t="shared" si="23"/>
        <v>967.5840000000001</v>
      </c>
      <c r="AE35" s="78">
        <f t="shared" si="23"/>
        <v>1935.1680000000001</v>
      </c>
      <c r="AF35" s="78">
        <f t="shared" si="23"/>
        <v>2902.752</v>
      </c>
      <c r="AG35" s="78">
        <f t="shared" si="23"/>
        <v>2902.752</v>
      </c>
    </row>
    <row r="36" spans="1:33" ht="18" customHeight="1">
      <c r="A36" s="24"/>
      <c r="B36" s="10" t="s">
        <v>2</v>
      </c>
      <c r="C36" s="80">
        <v>0</v>
      </c>
      <c r="D36" s="80">
        <v>0</v>
      </c>
      <c r="E36" s="72">
        <v>0</v>
      </c>
      <c r="F36" s="80">
        <f aca="true" t="shared" si="24" ref="F36:U36">F35/F10</f>
        <v>0</v>
      </c>
      <c r="G36" s="80">
        <f t="shared" si="24"/>
        <v>0</v>
      </c>
      <c r="H36" s="80">
        <f t="shared" si="24"/>
        <v>0</v>
      </c>
      <c r="I36" s="81">
        <f t="shared" si="24"/>
        <v>0</v>
      </c>
      <c r="J36" s="80">
        <f t="shared" si="24"/>
        <v>3.7605285658764087</v>
      </c>
      <c r="K36" s="80">
        <f t="shared" si="24"/>
        <v>0</v>
      </c>
      <c r="L36" s="80">
        <f t="shared" si="24"/>
        <v>0</v>
      </c>
      <c r="M36" s="81">
        <f t="shared" si="24"/>
        <v>0</v>
      </c>
      <c r="N36" s="80">
        <f t="shared" si="24"/>
        <v>0</v>
      </c>
      <c r="O36" s="80">
        <f t="shared" si="24"/>
        <v>0</v>
      </c>
      <c r="P36" s="80">
        <f t="shared" si="24"/>
        <v>0</v>
      </c>
      <c r="Q36" s="81">
        <f t="shared" si="24"/>
        <v>1.2347932618683002</v>
      </c>
      <c r="R36" s="80">
        <f t="shared" si="24"/>
        <v>3.728647398843931</v>
      </c>
      <c r="S36" s="80">
        <f t="shared" si="24"/>
        <v>5.639696910821837</v>
      </c>
      <c r="T36" s="80">
        <f t="shared" si="24"/>
        <v>5.632037252619325</v>
      </c>
      <c r="U36" s="81">
        <f t="shared" si="24"/>
        <v>2.694386138613862</v>
      </c>
      <c r="V36" s="72">
        <v>0</v>
      </c>
      <c r="W36" s="80">
        <f aca="true" t="shared" si="25" ref="W36:AG36">W35/W10</f>
        <v>3.6617620345140782</v>
      </c>
      <c r="X36" s="80">
        <f t="shared" si="25"/>
        <v>8.04333990147783</v>
      </c>
      <c r="Y36" s="80">
        <f t="shared" si="25"/>
        <v>4.780553359683794</v>
      </c>
      <c r="Z36" s="81">
        <f t="shared" si="25"/>
        <v>1.219233870967742</v>
      </c>
      <c r="AA36" s="80">
        <f t="shared" si="25"/>
        <v>2.4177511244377814</v>
      </c>
      <c r="AB36" s="80">
        <f t="shared" si="25"/>
        <v>6.1716909992912825</v>
      </c>
      <c r="AC36" s="80">
        <f t="shared" si="25"/>
        <v>5.6517757009345795</v>
      </c>
      <c r="AD36" s="81">
        <f t="shared" si="25"/>
        <v>1.8817269544924153</v>
      </c>
      <c r="AE36" s="80">
        <f t="shared" si="25"/>
        <v>3.7937031954518723</v>
      </c>
      <c r="AF36" s="80">
        <f t="shared" si="25"/>
        <v>5.594048949701292</v>
      </c>
      <c r="AG36" s="80">
        <f t="shared" si="25"/>
        <v>5.3487230514096185</v>
      </c>
    </row>
    <row r="37" spans="1:33" ht="18" customHeight="1" thickBot="1">
      <c r="A37" s="25"/>
      <c r="B37" s="16" t="s">
        <v>0</v>
      </c>
      <c r="C37" s="56" t="s">
        <v>18</v>
      </c>
      <c r="D37" s="56" t="s">
        <v>18</v>
      </c>
      <c r="E37" s="56" t="s">
        <v>18</v>
      </c>
      <c r="F37" s="56" t="s">
        <v>18</v>
      </c>
      <c r="G37" s="56" t="s">
        <v>18</v>
      </c>
      <c r="H37" s="56" t="s">
        <v>18</v>
      </c>
      <c r="I37" s="57" t="s">
        <v>18</v>
      </c>
      <c r="J37" s="56" t="s">
        <v>18</v>
      </c>
      <c r="K37" s="56" t="s">
        <v>18</v>
      </c>
      <c r="L37" s="56" t="s">
        <v>18</v>
      </c>
      <c r="M37" s="57" t="s">
        <v>18</v>
      </c>
      <c r="N37" s="56" t="s">
        <v>18</v>
      </c>
      <c r="O37" s="56" t="s">
        <v>18</v>
      </c>
      <c r="P37" s="56" t="s">
        <v>18</v>
      </c>
      <c r="Q37" s="57" t="s">
        <v>18</v>
      </c>
      <c r="R37" s="56" t="s">
        <v>18</v>
      </c>
      <c r="S37" s="56" t="s">
        <v>18</v>
      </c>
      <c r="T37" s="56" t="s">
        <v>18</v>
      </c>
      <c r="U37" s="57" t="s">
        <v>18</v>
      </c>
      <c r="V37" s="56" t="s">
        <v>18</v>
      </c>
      <c r="W37" s="56" t="s">
        <v>18</v>
      </c>
      <c r="X37" s="56" t="s">
        <v>18</v>
      </c>
      <c r="Y37" s="56" t="s">
        <v>18</v>
      </c>
      <c r="Z37" s="57" t="s">
        <v>18</v>
      </c>
      <c r="AA37" s="56" t="s">
        <v>18</v>
      </c>
      <c r="AB37" s="56" t="s">
        <v>18</v>
      </c>
      <c r="AC37" s="56" t="s">
        <v>18</v>
      </c>
      <c r="AD37" s="57" t="s">
        <v>18</v>
      </c>
      <c r="AE37" s="56" t="s">
        <v>18</v>
      </c>
      <c r="AF37" s="56" t="s">
        <v>18</v>
      </c>
      <c r="AG37" s="56" t="s">
        <v>18</v>
      </c>
    </row>
    <row r="38" spans="1:34" s="1" customFormat="1" ht="19.5" customHeight="1" thickTop="1">
      <c r="A38" s="26" t="s">
        <v>16</v>
      </c>
      <c r="B38" s="26"/>
      <c r="C38" s="82">
        <f aca="true" t="shared" si="26" ref="C38:AG38">C13+C17+C22+C26+C30+C35</f>
        <v>37602.689022</v>
      </c>
      <c r="D38" s="82">
        <f t="shared" si="26"/>
        <v>33913.591065</v>
      </c>
      <c r="E38" s="82">
        <f t="shared" si="26"/>
        <v>34083.45807</v>
      </c>
      <c r="F38" s="82">
        <f t="shared" si="26"/>
        <v>45225.8197992</v>
      </c>
      <c r="G38" s="82">
        <f t="shared" si="26"/>
        <v>43435.184375599994</v>
      </c>
      <c r="H38" s="82">
        <f t="shared" si="26"/>
        <v>39704.8698362</v>
      </c>
      <c r="I38" s="82">
        <f t="shared" si="26"/>
        <v>39912.721639999996</v>
      </c>
      <c r="J38" s="82">
        <f t="shared" si="26"/>
        <v>34888.7420596</v>
      </c>
      <c r="K38" s="82">
        <f t="shared" si="26"/>
        <v>12857.476956000002</v>
      </c>
      <c r="L38" s="82">
        <f t="shared" si="26"/>
        <v>39564.202164199996</v>
      </c>
      <c r="M38" s="82">
        <f t="shared" si="26"/>
        <v>34182.171583999996</v>
      </c>
      <c r="N38" s="82">
        <f t="shared" si="26"/>
        <v>50054.8799382</v>
      </c>
      <c r="O38" s="82">
        <f t="shared" si="26"/>
        <v>33989.4525694</v>
      </c>
      <c r="P38" s="82">
        <f t="shared" si="26"/>
        <v>33591.8377968</v>
      </c>
      <c r="Q38" s="82">
        <f t="shared" si="26"/>
        <v>14030.693532000001</v>
      </c>
      <c r="R38" s="82">
        <f t="shared" si="26"/>
        <v>34826.123694</v>
      </c>
      <c r="S38" s="82">
        <f t="shared" si="26"/>
        <v>36458.8729862</v>
      </c>
      <c r="T38" s="82">
        <f t="shared" si="26"/>
        <v>36745.3801284</v>
      </c>
      <c r="U38" s="82">
        <f t="shared" si="26"/>
        <v>27017.402720000006</v>
      </c>
      <c r="V38" s="82">
        <f t="shared" si="26"/>
        <v>22254.2123188</v>
      </c>
      <c r="W38" s="82">
        <f t="shared" si="26"/>
        <v>21729.2515278</v>
      </c>
      <c r="X38" s="82">
        <f t="shared" si="26"/>
        <v>29049.704716</v>
      </c>
      <c r="Y38" s="82">
        <f t="shared" si="26"/>
        <v>30246.2091684</v>
      </c>
      <c r="Z38" s="82">
        <f t="shared" si="26"/>
        <v>14339.825632000002</v>
      </c>
      <c r="AA38" s="82">
        <f t="shared" si="26"/>
        <v>15019.201182600002</v>
      </c>
      <c r="AB38" s="82">
        <f t="shared" si="26"/>
        <v>49881.542602999994</v>
      </c>
      <c r="AC38" s="82">
        <f t="shared" si="26"/>
        <v>35983.210905600004</v>
      </c>
      <c r="AD38" s="82">
        <f t="shared" si="26"/>
        <v>33990.65721600001</v>
      </c>
      <c r="AE38" s="82">
        <f t="shared" si="26"/>
        <v>34414.5688426</v>
      </c>
      <c r="AF38" s="82">
        <f t="shared" si="26"/>
        <v>36708.9538394</v>
      </c>
      <c r="AG38" s="82">
        <f t="shared" si="26"/>
        <v>39238.92867420001</v>
      </c>
      <c r="AH38" s="85">
        <f>SUM(C38:AG38)</f>
        <v>1024941.8365632</v>
      </c>
    </row>
    <row r="39" spans="3:33" s="1" customFormat="1" ht="12.75"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</row>
    <row r="40" spans="3:33" s="1" customFormat="1" ht="12.75">
      <c r="C40" s="84">
        <f aca="true" t="shared" si="27" ref="C40:AG40">C38/C10/12</f>
        <v>5.830959096576108</v>
      </c>
      <c r="D40" s="84">
        <f t="shared" si="27"/>
        <v>5.442196396591566</v>
      </c>
      <c r="E40" s="84">
        <f t="shared" si="27"/>
        <v>5.405953887514276</v>
      </c>
      <c r="F40" s="84">
        <f t="shared" si="27"/>
        <v>5.314182623519458</v>
      </c>
      <c r="G40" s="84">
        <f t="shared" si="27"/>
        <v>5.947418169514733</v>
      </c>
      <c r="H40" s="84">
        <f t="shared" si="27"/>
        <v>5.339259565945888</v>
      </c>
      <c r="I40" s="84">
        <f t="shared" si="27"/>
        <v>5.666201254968768</v>
      </c>
      <c r="J40" s="84">
        <f t="shared" si="27"/>
        <v>5.649815724122296</v>
      </c>
      <c r="K40" s="84">
        <f t="shared" si="27"/>
        <v>5.760518349462367</v>
      </c>
      <c r="L40" s="84">
        <f t="shared" si="27"/>
        <v>5.425402084937743</v>
      </c>
      <c r="M40" s="84">
        <f t="shared" si="27"/>
        <v>5.41748630404463</v>
      </c>
      <c r="N40" s="84">
        <f t="shared" si="27"/>
        <v>5.8691993736457</v>
      </c>
      <c r="O40" s="84">
        <f t="shared" si="27"/>
        <v>5.406479062384679</v>
      </c>
      <c r="P40" s="84">
        <f t="shared" si="27"/>
        <v>5.375038049923195</v>
      </c>
      <c r="Q40" s="84">
        <f t="shared" si="27"/>
        <v>5.96847606431853</v>
      </c>
      <c r="R40" s="84">
        <f t="shared" si="27"/>
        <v>5.591863149325627</v>
      </c>
      <c r="S40" s="84">
        <f t="shared" si="27"/>
        <v>5.902932612233663</v>
      </c>
      <c r="T40" s="84">
        <f t="shared" si="27"/>
        <v>5.941239834497478</v>
      </c>
      <c r="U40" s="84">
        <f t="shared" si="27"/>
        <v>5.572896600660067</v>
      </c>
      <c r="V40" s="84">
        <f t="shared" si="27"/>
        <v>5.835486762848752</v>
      </c>
      <c r="W40" s="84">
        <f t="shared" si="27"/>
        <v>5.4822009102331215</v>
      </c>
      <c r="X40" s="84">
        <f t="shared" si="27"/>
        <v>5.962583069786535</v>
      </c>
      <c r="Y40" s="84">
        <f t="shared" si="27"/>
        <v>5.534733049407115</v>
      </c>
      <c r="Z40" s="84">
        <f t="shared" si="27"/>
        <v>6.023112244623657</v>
      </c>
      <c r="AA40" s="84">
        <f t="shared" si="27"/>
        <v>6.25487305622189</v>
      </c>
      <c r="AB40" s="84">
        <f t="shared" si="27"/>
        <v>5.891984715686274</v>
      </c>
      <c r="AC40" s="84">
        <f t="shared" si="27"/>
        <v>5.838397408099689</v>
      </c>
      <c r="AD40" s="84">
        <f t="shared" si="27"/>
        <v>5.508663492804357</v>
      </c>
      <c r="AE40" s="84">
        <f t="shared" si="27"/>
        <v>5.62219317169836</v>
      </c>
      <c r="AF40" s="84">
        <f t="shared" si="27"/>
        <v>5.8953160273977</v>
      </c>
      <c r="AG40" s="84">
        <f t="shared" si="27"/>
        <v>6.025263907960201</v>
      </c>
    </row>
  </sheetData>
  <sheetProtection/>
  <mergeCells count="14">
    <mergeCell ref="M7:AF7"/>
    <mergeCell ref="K7:L7"/>
    <mergeCell ref="A5:B5"/>
    <mergeCell ref="A6:B6"/>
    <mergeCell ref="A7:A8"/>
    <mergeCell ref="B7:B8"/>
    <mergeCell ref="C7:I7"/>
    <mergeCell ref="A12:A15"/>
    <mergeCell ref="A20:A24"/>
    <mergeCell ref="A25:A28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2015-05-15T08:15:45Z</cp:lastPrinted>
  <dcterms:created xsi:type="dcterms:W3CDTF">2007-12-13T08:11:03Z</dcterms:created>
  <dcterms:modified xsi:type="dcterms:W3CDTF">2015-05-15T08:15:52Z</dcterms:modified>
  <cp:category/>
  <cp:version/>
  <cp:contentType/>
  <cp:contentStatus/>
</cp:coreProperties>
</file>